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ThisWorkbook"/>
  <xr:revisionPtr revIDLastSave="0" documentId="13_ncr:11_{D184C78F-CC8B-4E62-9EC7-04F8FCB3A340}" xr6:coauthVersionLast="45" xr6:coauthVersionMax="45" xr10:uidLastSave="{00000000-0000-0000-0000-000000000000}"/>
  <bookViews>
    <workbookView xWindow="28680" yWindow="-120" windowWidth="29040" windowHeight="15990" tabRatio="500" xr2:uid="{00000000-000D-0000-FFFF-FFFF00000000}"/>
  </bookViews>
  <sheets>
    <sheet name="Shift Work Calendar" sheetId="16" r:id="rId1"/>
    <sheet name="Shift Pattern" sheetId="20" r:id="rId2"/>
  </sheets>
  <definedNames>
    <definedName name="AprSun1">DATE(CalendarYear,4,1)-WEEKDAY(DATE(CalendarYear,4,1))</definedName>
    <definedName name="AugSun1">DATE(CalendarYear,8,1)-WEEKDAY(DATE(CalendarYear,8,1))</definedName>
    <definedName name="CalendarYear">'Shift Work Calendar'!$AC$1</definedName>
    <definedName name="DecSun1">DATE(CalendarYear,12,1)-WEEKDAY(DATE(CalendarYear,12,1))</definedName>
    <definedName name="FebSun1">DATE(CalendarYear,2,1)-WEEKDAY(DATE(CalendarYear,2,1))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Pattern_Start">'Shift Pattern'!$C$9</definedName>
    <definedName name="Range_Days">'Shift Work Calendar'!$B$7:$H$12,'Shift Work Calendar'!$J$7:$P$12,'Shift Work Calendar'!$R$7:$X$12,'Shift Work Calendar'!$Z$7:$AF$12,'Shift Work Calendar'!$B$16:$H$21,'Shift Work Calendar'!$J$16:$P$21,'Shift Work Calendar'!$R$16:$X$21,'Shift Work Calendar'!$Z$16:$AF$21,'Shift Work Calendar'!$B$25:$H$30,'Shift Work Calendar'!$J$25:$P$30,'Shift Work Calendar'!$R$25:$X$30,'Shift Work Calendar'!$Z$25:$AF$30</definedName>
    <definedName name="SepSun1">DATE(CalendarYear,9,1)-WEEKDAY(DATE(CalendarYear,9,1))</definedName>
    <definedName name="Shift_Pattern">'Shift Pattern'!$C$11</definedName>
    <definedName name="Shift1_Code">'Shift Pattern'!$C$4</definedName>
    <definedName name="Shift2_Code">'Shift Pattern'!$C$5</definedName>
    <definedName name="Shift3_Code">'Shift Pattern'!$C$6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" i="16" l="1"/>
  <c r="AC3" i="16"/>
  <c r="W3" i="16"/>
  <c r="C9" i="20" l="1"/>
  <c r="AF30" i="16" l="1"/>
  <c r="AE30" i="16"/>
  <c r="AD30" i="16"/>
  <c r="AC30" i="16"/>
  <c r="AB30" i="16"/>
  <c r="AA30" i="16"/>
  <c r="Z30" i="16"/>
  <c r="X30" i="16"/>
  <c r="W30" i="16"/>
  <c r="V30" i="16"/>
  <c r="U30" i="16"/>
  <c r="T30" i="16"/>
  <c r="S30" i="16"/>
  <c r="R30" i="16"/>
  <c r="P30" i="16"/>
  <c r="O30" i="16"/>
  <c r="N30" i="16"/>
  <c r="M30" i="16"/>
  <c r="L30" i="16"/>
  <c r="K30" i="16"/>
  <c r="J30" i="16"/>
  <c r="H30" i="16"/>
  <c r="G30" i="16"/>
  <c r="F30" i="16"/>
  <c r="E30" i="16"/>
  <c r="D30" i="16"/>
  <c r="C30" i="16"/>
  <c r="B30" i="16"/>
  <c r="AF29" i="16"/>
  <c r="AE29" i="16"/>
  <c r="AD29" i="16"/>
  <c r="AC29" i="16"/>
  <c r="AB29" i="16"/>
  <c r="AA29" i="16"/>
  <c r="Z29" i="16"/>
  <c r="X29" i="16"/>
  <c r="W29" i="16"/>
  <c r="V29" i="16"/>
  <c r="U29" i="16"/>
  <c r="T29" i="16"/>
  <c r="S29" i="16"/>
  <c r="R29" i="16"/>
  <c r="P29" i="16"/>
  <c r="O29" i="16"/>
  <c r="N29" i="16"/>
  <c r="M29" i="16"/>
  <c r="L29" i="16"/>
  <c r="K29" i="16"/>
  <c r="J29" i="16"/>
  <c r="H29" i="16"/>
  <c r="G29" i="16"/>
  <c r="F29" i="16"/>
  <c r="E29" i="16"/>
  <c r="D29" i="16"/>
  <c r="C29" i="16"/>
  <c r="B29" i="16"/>
  <c r="AF28" i="16"/>
  <c r="AE28" i="16"/>
  <c r="AD28" i="16"/>
  <c r="AC28" i="16"/>
  <c r="AB28" i="16"/>
  <c r="AA28" i="16"/>
  <c r="Z28" i="16"/>
  <c r="X28" i="16"/>
  <c r="W28" i="16"/>
  <c r="V28" i="16"/>
  <c r="U28" i="16"/>
  <c r="T28" i="16"/>
  <c r="S28" i="16"/>
  <c r="R28" i="16"/>
  <c r="P28" i="16"/>
  <c r="O28" i="16"/>
  <c r="N28" i="16"/>
  <c r="M28" i="16"/>
  <c r="L28" i="16"/>
  <c r="K28" i="16"/>
  <c r="J28" i="16"/>
  <c r="H28" i="16"/>
  <c r="G28" i="16"/>
  <c r="F28" i="16"/>
  <c r="E28" i="16"/>
  <c r="D28" i="16"/>
  <c r="C28" i="16"/>
  <c r="B28" i="16"/>
  <c r="AF27" i="16"/>
  <c r="AE27" i="16"/>
  <c r="AD27" i="16"/>
  <c r="AC27" i="16"/>
  <c r="AB27" i="16"/>
  <c r="AA27" i="16"/>
  <c r="Z27" i="16"/>
  <c r="X27" i="16"/>
  <c r="W27" i="16"/>
  <c r="V27" i="16"/>
  <c r="U27" i="16"/>
  <c r="T27" i="16"/>
  <c r="S27" i="16"/>
  <c r="R27" i="16"/>
  <c r="P27" i="16"/>
  <c r="O27" i="16"/>
  <c r="N27" i="16"/>
  <c r="M27" i="16"/>
  <c r="L27" i="16"/>
  <c r="K27" i="16"/>
  <c r="J27" i="16"/>
  <c r="H27" i="16"/>
  <c r="G27" i="16"/>
  <c r="F27" i="16"/>
  <c r="E27" i="16"/>
  <c r="D27" i="16"/>
  <c r="C27" i="16"/>
  <c r="B27" i="16"/>
  <c r="AF26" i="16"/>
  <c r="AE26" i="16"/>
  <c r="AD26" i="16"/>
  <c r="AC26" i="16"/>
  <c r="AB26" i="16"/>
  <c r="AA26" i="16"/>
  <c r="Z26" i="16"/>
  <c r="X26" i="16"/>
  <c r="W26" i="16"/>
  <c r="V26" i="16"/>
  <c r="U26" i="16"/>
  <c r="T26" i="16"/>
  <c r="S26" i="16"/>
  <c r="R26" i="16"/>
  <c r="P26" i="16"/>
  <c r="O26" i="16"/>
  <c r="N26" i="16"/>
  <c r="M26" i="16"/>
  <c r="L26" i="16"/>
  <c r="K26" i="16"/>
  <c r="J26" i="16"/>
  <c r="H26" i="16"/>
  <c r="G26" i="16"/>
  <c r="F26" i="16"/>
  <c r="E26" i="16"/>
  <c r="D26" i="16"/>
  <c r="C26" i="16"/>
  <c r="B26" i="16"/>
  <c r="AF25" i="16"/>
  <c r="AE25" i="16"/>
  <c r="AD25" i="16"/>
  <c r="AC25" i="16"/>
  <c r="AB25" i="16"/>
  <c r="AA25" i="16"/>
  <c r="Z25" i="16"/>
  <c r="X25" i="16"/>
  <c r="W25" i="16"/>
  <c r="V25" i="16"/>
  <c r="U25" i="16"/>
  <c r="T25" i="16"/>
  <c r="S25" i="16"/>
  <c r="R25" i="16"/>
  <c r="P25" i="16"/>
  <c r="O25" i="16"/>
  <c r="N25" i="16"/>
  <c r="M25" i="16"/>
  <c r="L25" i="16"/>
  <c r="K25" i="16"/>
  <c r="J25" i="16"/>
  <c r="H25" i="16"/>
  <c r="G25" i="16"/>
  <c r="F25" i="16"/>
  <c r="E25" i="16"/>
  <c r="D25" i="16"/>
  <c r="C25" i="16"/>
  <c r="B25" i="16"/>
  <c r="AF21" i="16"/>
  <c r="AE21" i="16"/>
  <c r="AD21" i="16"/>
  <c r="AC21" i="16"/>
  <c r="AB21" i="16"/>
  <c r="AA21" i="16"/>
  <c r="Z21" i="16"/>
  <c r="X21" i="16"/>
  <c r="W21" i="16"/>
  <c r="V21" i="16"/>
  <c r="U21" i="16"/>
  <c r="T21" i="16"/>
  <c r="S21" i="16"/>
  <c r="R21" i="16"/>
  <c r="P21" i="16"/>
  <c r="O21" i="16"/>
  <c r="N21" i="16"/>
  <c r="M21" i="16"/>
  <c r="L21" i="16"/>
  <c r="K21" i="16"/>
  <c r="J21" i="16"/>
  <c r="H21" i="16"/>
  <c r="G21" i="16"/>
  <c r="F21" i="16"/>
  <c r="E21" i="16"/>
  <c r="D21" i="16"/>
  <c r="C21" i="16"/>
  <c r="B21" i="16"/>
  <c r="AF20" i="16"/>
  <c r="AE20" i="16"/>
  <c r="AD20" i="16"/>
  <c r="AC20" i="16"/>
  <c r="AB20" i="16"/>
  <c r="AA20" i="16"/>
  <c r="Z20" i="16"/>
  <c r="X20" i="16"/>
  <c r="W20" i="16"/>
  <c r="V20" i="16"/>
  <c r="U20" i="16"/>
  <c r="T20" i="16"/>
  <c r="S20" i="16"/>
  <c r="R20" i="16"/>
  <c r="P20" i="16"/>
  <c r="O20" i="16"/>
  <c r="N20" i="16"/>
  <c r="M20" i="16"/>
  <c r="L20" i="16"/>
  <c r="K20" i="16"/>
  <c r="J20" i="16"/>
  <c r="H20" i="16"/>
  <c r="G20" i="16"/>
  <c r="F20" i="16"/>
  <c r="E20" i="16"/>
  <c r="D20" i="16"/>
  <c r="C20" i="16"/>
  <c r="B20" i="16"/>
  <c r="AF19" i="16"/>
  <c r="AE19" i="16"/>
  <c r="AD19" i="16"/>
  <c r="AC19" i="16"/>
  <c r="AB19" i="16"/>
  <c r="AA19" i="16"/>
  <c r="Z19" i="16"/>
  <c r="X19" i="16"/>
  <c r="W19" i="16"/>
  <c r="V19" i="16"/>
  <c r="U19" i="16"/>
  <c r="T19" i="16"/>
  <c r="S19" i="16"/>
  <c r="R19" i="16"/>
  <c r="P19" i="16"/>
  <c r="O19" i="16"/>
  <c r="N19" i="16"/>
  <c r="M19" i="16"/>
  <c r="L19" i="16"/>
  <c r="K19" i="16"/>
  <c r="J19" i="16"/>
  <c r="H19" i="16"/>
  <c r="G19" i="16"/>
  <c r="F19" i="16"/>
  <c r="E19" i="16"/>
  <c r="D19" i="16"/>
  <c r="C19" i="16"/>
  <c r="B19" i="16"/>
  <c r="AF18" i="16"/>
  <c r="AE18" i="16"/>
  <c r="AD18" i="16"/>
  <c r="AC18" i="16"/>
  <c r="AB18" i="16"/>
  <c r="AA18" i="16"/>
  <c r="Z18" i="16"/>
  <c r="X18" i="16"/>
  <c r="W18" i="16"/>
  <c r="V18" i="16"/>
  <c r="U18" i="16"/>
  <c r="T18" i="16"/>
  <c r="S18" i="16"/>
  <c r="R18" i="16"/>
  <c r="P18" i="16"/>
  <c r="O18" i="16"/>
  <c r="N18" i="16"/>
  <c r="M18" i="16"/>
  <c r="L18" i="16"/>
  <c r="K18" i="16"/>
  <c r="J18" i="16"/>
  <c r="H18" i="16"/>
  <c r="G18" i="16"/>
  <c r="F18" i="16"/>
  <c r="E18" i="16"/>
  <c r="D18" i="16"/>
  <c r="C18" i="16"/>
  <c r="B18" i="16"/>
  <c r="AF17" i="16"/>
  <c r="AE17" i="16"/>
  <c r="AD17" i="16"/>
  <c r="AC17" i="16"/>
  <c r="AB17" i="16"/>
  <c r="AA17" i="16"/>
  <c r="Z17" i="16"/>
  <c r="X17" i="16"/>
  <c r="W17" i="16"/>
  <c r="V17" i="16"/>
  <c r="U17" i="16"/>
  <c r="T17" i="16"/>
  <c r="S17" i="16"/>
  <c r="R17" i="16"/>
  <c r="P17" i="16"/>
  <c r="O17" i="16"/>
  <c r="N17" i="16"/>
  <c r="M17" i="16"/>
  <c r="L17" i="16"/>
  <c r="K17" i="16"/>
  <c r="J17" i="16"/>
  <c r="H17" i="16"/>
  <c r="G17" i="16"/>
  <c r="F17" i="16"/>
  <c r="E17" i="16"/>
  <c r="D17" i="16"/>
  <c r="C17" i="16"/>
  <c r="B17" i="16"/>
  <c r="AF16" i="16"/>
  <c r="AE16" i="16"/>
  <c r="AD16" i="16"/>
  <c r="AC16" i="16"/>
  <c r="AB16" i="16"/>
  <c r="AA16" i="16"/>
  <c r="Z16" i="16"/>
  <c r="X16" i="16"/>
  <c r="W16" i="16"/>
  <c r="V16" i="16"/>
  <c r="U16" i="16"/>
  <c r="T16" i="16"/>
  <c r="S16" i="16"/>
  <c r="R16" i="16"/>
  <c r="P16" i="16"/>
  <c r="O16" i="16"/>
  <c r="N16" i="16"/>
  <c r="M16" i="16"/>
  <c r="L16" i="16"/>
  <c r="K16" i="16"/>
  <c r="J16" i="16"/>
  <c r="H16" i="16"/>
  <c r="G16" i="16"/>
  <c r="F16" i="16"/>
  <c r="E16" i="16"/>
  <c r="D16" i="16"/>
  <c r="C16" i="16"/>
  <c r="B16" i="16"/>
  <c r="AF12" i="16"/>
  <c r="AE12" i="16"/>
  <c r="AD12" i="16"/>
  <c r="AC12" i="16"/>
  <c r="AB12" i="16"/>
  <c r="AA12" i="16"/>
  <c r="Z12" i="16"/>
  <c r="X12" i="16"/>
  <c r="W12" i="16"/>
  <c r="V12" i="16"/>
  <c r="U12" i="16"/>
  <c r="T12" i="16"/>
  <c r="S12" i="16"/>
  <c r="R12" i="16"/>
  <c r="AF11" i="16"/>
  <c r="AE11" i="16"/>
  <c r="AD11" i="16"/>
  <c r="AC11" i="16"/>
  <c r="AB11" i="16"/>
  <c r="AA11" i="16"/>
  <c r="Z11" i="16"/>
  <c r="X11" i="16"/>
  <c r="W11" i="16"/>
  <c r="V11" i="16"/>
  <c r="U11" i="16"/>
  <c r="T11" i="16"/>
  <c r="S11" i="16"/>
  <c r="R11" i="16"/>
  <c r="AF10" i="16"/>
  <c r="AE10" i="16"/>
  <c r="AD10" i="16"/>
  <c r="AC10" i="16"/>
  <c r="AB10" i="16"/>
  <c r="AA10" i="16"/>
  <c r="Z10" i="16"/>
  <c r="X10" i="16"/>
  <c r="W10" i="16"/>
  <c r="V10" i="16"/>
  <c r="U10" i="16"/>
  <c r="T10" i="16"/>
  <c r="S10" i="16"/>
  <c r="R10" i="16"/>
  <c r="AF9" i="16"/>
  <c r="AE9" i="16"/>
  <c r="AD9" i="16"/>
  <c r="AC9" i="16"/>
  <c r="AB9" i="16"/>
  <c r="AA9" i="16"/>
  <c r="Z9" i="16"/>
  <c r="X9" i="16"/>
  <c r="W9" i="16"/>
  <c r="V9" i="16"/>
  <c r="U9" i="16"/>
  <c r="T9" i="16"/>
  <c r="S9" i="16"/>
  <c r="R9" i="16"/>
  <c r="AF8" i="16"/>
  <c r="AE8" i="16"/>
  <c r="AD8" i="16"/>
  <c r="AC8" i="16"/>
  <c r="AB8" i="16"/>
  <c r="AA8" i="16"/>
  <c r="Z8" i="16"/>
  <c r="X8" i="16"/>
  <c r="W8" i="16"/>
  <c r="V8" i="16"/>
  <c r="U8" i="16"/>
  <c r="T8" i="16"/>
  <c r="S8" i="16"/>
  <c r="R8" i="16"/>
  <c r="AF7" i="16"/>
  <c r="AE7" i="16"/>
  <c r="AD7" i="16"/>
  <c r="AC7" i="16"/>
  <c r="AB7" i="16"/>
  <c r="AA7" i="16"/>
  <c r="Z7" i="16"/>
  <c r="X7" i="16"/>
  <c r="W7" i="16"/>
  <c r="V7" i="16"/>
  <c r="U7" i="16"/>
  <c r="T7" i="16"/>
  <c r="S7" i="16"/>
  <c r="R7" i="16"/>
  <c r="P12" i="16"/>
  <c r="O12" i="16"/>
  <c r="N12" i="16"/>
  <c r="M12" i="16"/>
  <c r="L12" i="16"/>
  <c r="K12" i="16"/>
  <c r="J12" i="16"/>
  <c r="P11" i="16"/>
  <c r="O11" i="16"/>
  <c r="N11" i="16"/>
  <c r="M11" i="16"/>
  <c r="L11" i="16"/>
  <c r="K11" i="16"/>
  <c r="J11" i="16"/>
  <c r="P10" i="16"/>
  <c r="O10" i="16"/>
  <c r="N10" i="16"/>
  <c r="M10" i="16"/>
  <c r="L10" i="16"/>
  <c r="K10" i="16"/>
  <c r="J10" i="16"/>
  <c r="P9" i="16"/>
  <c r="O9" i="16"/>
  <c r="N9" i="16"/>
  <c r="M9" i="16"/>
  <c r="L9" i="16"/>
  <c r="K9" i="16"/>
  <c r="J9" i="16"/>
  <c r="P8" i="16"/>
  <c r="O8" i="16"/>
  <c r="N8" i="16"/>
  <c r="M8" i="16"/>
  <c r="L8" i="16"/>
  <c r="K8" i="16"/>
  <c r="J8" i="16"/>
  <c r="P7" i="16"/>
  <c r="O7" i="16"/>
  <c r="N7" i="16"/>
  <c r="M7" i="16"/>
  <c r="L7" i="16"/>
  <c r="K7" i="16"/>
  <c r="J7" i="16"/>
  <c r="H12" i="16" l="1"/>
  <c r="G12" i="16"/>
  <c r="F12" i="16"/>
  <c r="E12" i="16"/>
  <c r="D12" i="16"/>
  <c r="C12" i="16"/>
  <c r="B12" i="16"/>
  <c r="H11" i="16"/>
  <c r="G11" i="16"/>
  <c r="F11" i="16"/>
  <c r="E11" i="16"/>
  <c r="D11" i="16"/>
  <c r="C11" i="16"/>
  <c r="B11" i="16"/>
  <c r="H10" i="16"/>
  <c r="G10" i="16"/>
  <c r="F10" i="16"/>
  <c r="E10" i="16"/>
  <c r="D10" i="16"/>
  <c r="C10" i="16"/>
  <c r="B10" i="16"/>
  <c r="H9" i="16"/>
  <c r="G9" i="16"/>
  <c r="F9" i="16"/>
  <c r="E9" i="16"/>
  <c r="D9" i="16"/>
  <c r="C9" i="16"/>
  <c r="B9" i="16"/>
  <c r="H8" i="16"/>
  <c r="G8" i="16"/>
  <c r="F8" i="16"/>
  <c r="E8" i="16"/>
  <c r="D8" i="16"/>
  <c r="C8" i="16"/>
  <c r="B8" i="16"/>
  <c r="H7" i="16"/>
  <c r="G7" i="16"/>
  <c r="F7" i="16"/>
  <c r="E7" i="16"/>
  <c r="D7" i="16"/>
  <c r="C7" i="16"/>
  <c r="B7" i="16"/>
</calcChain>
</file>

<file path=xl/sharedStrings.xml><?xml version="1.0" encoding="utf-8"?>
<sst xmlns="http://schemas.openxmlformats.org/spreadsheetml/2006/main" count="117" uniqueCount="39">
  <si>
    <t>Su</t>
  </si>
  <si>
    <t>Sa</t>
  </si>
  <si>
    <t xml:space="preserve"> </t>
  </si>
  <si>
    <t>Pattern Start Date</t>
  </si>
  <si>
    <t>D</t>
  </si>
  <si>
    <t>N</t>
  </si>
  <si>
    <t>January</t>
  </si>
  <si>
    <t>Mo</t>
  </si>
  <si>
    <t>Tu</t>
  </si>
  <si>
    <t>We</t>
  </si>
  <si>
    <t>Th</t>
  </si>
  <si>
    <t>Fr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</si>
  <si>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</si>
  <si>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</si>
  <si>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</si>
  <si>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</si>
  <si>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</si>
  <si>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</si>
  <si>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</si>
  <si>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</si>
  <si>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</si>
  <si>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</si>
  <si>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</si>
  <si>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Shift Pattern</t>
  </si>
  <si>
    <t>Shift Schedule</t>
  </si>
  <si>
    <t>6:00 AM to 2:00 PM</t>
  </si>
  <si>
    <t>Time of Shift</t>
  </si>
  <si>
    <t>Day Off</t>
  </si>
  <si>
    <t>Day Shift</t>
  </si>
  <si>
    <t>Night Shift</t>
  </si>
  <si>
    <t>Code</t>
  </si>
  <si>
    <t>x</t>
  </si>
  <si>
    <t>10:00 PM to 6:00 AM</t>
  </si>
  <si>
    <t>Custom Shift</t>
  </si>
  <si>
    <t>C</t>
  </si>
  <si>
    <t>DDDDxxNNNNxxDDDxNNNxxxDDxNNx</t>
  </si>
  <si>
    <t>Set the shift pattern by using the letters in Code Column of the table above.</t>
  </si>
  <si>
    <t xml:space="preserve">SHIFT WORK </t>
  </si>
  <si>
    <t>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</si>
</sst>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(&quot;KZT&quot;* #,##0_);_(&quot;KZT&quot;* \(#,##0\);_(&quot;KZT&quot;* &quot;-&quot;_);_(@_)"/>
    <numFmt numFmtId="165" formatCode="_(&quot;KZT&quot;* #,##0.00_);_(&quot;KZT&quot;* \(#,##0.00\);_(&quot;KZT&quot;* &quot;-&quot;??_);_(@_)"/>
    <numFmt numFmtId="166" formatCode="d"/>
    <numFmt numFmtId="167" formatCode="[$-409]mmmm\ d\,\ yyyy;@"/>
  </numFmts>
  <fonts count="47" x14ac:knownFonts="1">
    <font>
      <sz val="12"/>
      <color theme="1"/>
      <name val="Franklin Gothic Book"/>
      <family val="2"/>
      <scheme val="minor"/>
    </font>
    <font>
      <sz val="8"/>
      <name val="Franklin Gothic Book"/>
      <family val="2"/>
      <scheme val="minor"/>
    </font>
    <font>
      <sz val="11"/>
      <color theme="0" tint="-0.499984740745262"/>
      <name val="Calibri"/>
      <family val="2"/>
    </font>
    <font>
      <u/>
      <sz val="12"/>
      <color theme="10"/>
      <name val="Franklin Gothic Book"/>
      <family val="2"/>
      <scheme val="minor"/>
    </font>
    <font>
      <u/>
      <sz val="12"/>
      <color theme="1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8"/>
      <color theme="3"/>
      <name val="Franklin Gothic Medium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2"/>
      <color rgb="FF006100"/>
      <name val="Franklin Gothic Book"/>
      <family val="2"/>
      <scheme val="minor"/>
    </font>
    <font>
      <sz val="12"/>
      <color rgb="FF9C0006"/>
      <name val="Franklin Gothic Book"/>
      <family val="2"/>
      <scheme val="minor"/>
    </font>
    <font>
      <sz val="12"/>
      <color rgb="FF9C5700"/>
      <name val="Franklin Gothic Book"/>
      <family val="2"/>
      <scheme val="minor"/>
    </font>
    <font>
      <sz val="12"/>
      <color rgb="FF3F3F76"/>
      <name val="Franklin Gothic Book"/>
      <family val="2"/>
      <scheme val="minor"/>
    </font>
    <font>
      <b/>
      <sz val="12"/>
      <color rgb="FF3F3F3F"/>
      <name val="Franklin Gothic Book"/>
      <family val="2"/>
      <scheme val="minor"/>
    </font>
    <font>
      <b/>
      <sz val="12"/>
      <color rgb="FFFA7D00"/>
      <name val="Franklin Gothic Book"/>
      <family val="2"/>
      <scheme val="minor"/>
    </font>
    <font>
      <sz val="12"/>
      <color rgb="FFFA7D00"/>
      <name val="Franklin Gothic Book"/>
      <family val="2"/>
      <scheme val="minor"/>
    </font>
    <font>
      <b/>
      <sz val="12"/>
      <color theme="0"/>
      <name val="Franklin Gothic Book"/>
      <family val="2"/>
      <scheme val="minor"/>
    </font>
    <font>
      <sz val="12"/>
      <color rgb="FFFF0000"/>
      <name val="Franklin Gothic Book"/>
      <family val="2"/>
      <scheme val="minor"/>
    </font>
    <font>
      <i/>
      <sz val="12"/>
      <color rgb="FF7F7F7F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2"/>
      <color theme="0"/>
      <name val="Franklin Gothic Book"/>
      <family val="2"/>
      <scheme val="minor"/>
    </font>
    <font>
      <b/>
      <sz val="22"/>
      <color theme="0" tint="-0.499984740745262"/>
      <name val="Franklin Gothic Book"/>
      <family val="2"/>
      <scheme val="minor"/>
    </font>
    <font>
      <b/>
      <sz val="9"/>
      <color theme="0"/>
      <name val="Franklin Gothic Book"/>
      <family val="2"/>
      <scheme val="minor"/>
    </font>
    <font>
      <b/>
      <sz val="9"/>
      <color theme="3" tint="-0.249977111117893"/>
      <name val="Franklin Gothic Book"/>
      <family val="2"/>
      <scheme val="minor"/>
    </font>
    <font>
      <sz val="11"/>
      <color theme="0" tint="-0.499984740745262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b/>
      <sz val="9"/>
      <color theme="1"/>
      <name val="Franklin Gothic Book"/>
      <family val="2"/>
      <scheme val="minor"/>
    </font>
    <font>
      <b/>
      <sz val="9"/>
      <color theme="1" tint="4.9989318521683403E-2"/>
      <name val="Franklin Gothic Book"/>
      <family val="2"/>
      <scheme val="minor"/>
    </font>
    <font>
      <b/>
      <sz val="22"/>
      <color theme="7" tint="-0.249977111117893"/>
      <name val="Franklin Gothic Medium"/>
      <family val="2"/>
      <scheme val="major"/>
    </font>
    <font>
      <sz val="10"/>
      <color theme="1"/>
      <name val="Franklin Gothic Medium"/>
      <family val="2"/>
      <scheme val="major"/>
    </font>
    <font>
      <sz val="10"/>
      <color theme="0"/>
      <name val="Franklin Gothic Medium"/>
      <family val="2"/>
      <scheme val="major"/>
    </font>
    <font>
      <sz val="12"/>
      <color theme="1" tint="0.14999847407452621"/>
      <name val="Franklin Gothic Book"/>
      <family val="2"/>
      <scheme val="minor"/>
    </font>
    <font>
      <b/>
      <sz val="12"/>
      <color theme="1" tint="0.14999847407452621"/>
      <name val="Franklin Gothic Book"/>
      <family val="2"/>
      <scheme val="minor"/>
    </font>
    <font>
      <sz val="28"/>
      <color theme="7" tint="-0.499984740745262"/>
      <name val="Franklin Gothic Medium"/>
      <family val="2"/>
      <scheme val="major"/>
    </font>
    <font>
      <sz val="22"/>
      <color theme="7" tint="-0.499984740745262"/>
      <name val="Franklin Gothic Medium"/>
      <family val="2"/>
      <scheme val="major"/>
    </font>
    <font>
      <sz val="42"/>
      <color theme="3" tint="-0.499984740745262"/>
      <name val="Franklin Gothic Medium"/>
      <family val="2"/>
      <scheme val="major"/>
    </font>
    <font>
      <sz val="11"/>
      <color theme="0"/>
      <name val="Franklin Gothic Medium"/>
      <family val="2"/>
      <scheme val="major"/>
    </font>
    <font>
      <b/>
      <sz val="22"/>
      <color theme="7" tint="-0.499984740745262"/>
      <name val="Franklin Gothic Medium"/>
      <family val="2"/>
      <scheme val="major"/>
    </font>
    <font>
      <b/>
      <sz val="16"/>
      <color theme="7" tint="-0.499984740745262"/>
      <name val="Franklin Gothic Medium"/>
      <family val="2"/>
      <scheme val="major"/>
    </font>
    <font>
      <sz val="11"/>
      <color theme="1" tint="0.14999847407452621"/>
      <name val="Franklin Gothic Medium"/>
      <family val="2"/>
      <scheme val="major"/>
    </font>
    <font>
      <sz val="11"/>
      <color theme="1" tint="0.14999847407452621"/>
      <name val="Franklin Gothic Book"/>
      <family val="2"/>
      <scheme val="minor"/>
    </font>
    <font>
      <sz val="11"/>
      <color theme="1" tint="0.499984740745262"/>
      <name val="Franklin Gothic Book"/>
      <family val="2"/>
      <scheme val="minor"/>
    </font>
    <font>
      <i/>
      <sz val="8"/>
      <color theme="1" tint="0.34998626667073579"/>
      <name val="Franklin Gothic Book"/>
      <family val="2"/>
      <scheme val="minor"/>
    </font>
    <font>
      <sz val="16"/>
      <color theme="0"/>
      <name val="Franklin Gothic Medium"/>
      <family val="2"/>
      <scheme val="major"/>
    </font>
    <font>
      <sz val="36"/>
      <color rgb="FFC00000"/>
      <name val="Franklin Gothic Medium"/>
      <family val="2"/>
      <scheme val="major"/>
    </font>
    <font>
      <sz val="40"/>
      <color theme="1" tint="0.14999847407452621"/>
      <name val="Franklin Gothic Medium"/>
      <family val="2"/>
      <scheme val="maj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499984740745262"/>
        <bgColor indexed="65"/>
      </patternFill>
    </fill>
    <fill>
      <patternFill patternType="lightDown">
        <fgColor theme="3"/>
      </patternFill>
    </fill>
    <fill>
      <patternFill patternType="solid">
        <fgColor theme="8" tint="-0.24994659260841701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3" tint="-0.499984740745262"/>
      </left>
      <right style="thin">
        <color theme="0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0"/>
      </left>
      <right style="thin">
        <color theme="0"/>
      </right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0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rgb="FFC00000"/>
      </left>
      <right style="thin">
        <color theme="0"/>
      </right>
      <top style="thin">
        <color rgb="FFC00000"/>
      </top>
      <bottom style="thin">
        <color rgb="FFC00000"/>
      </bottom>
      <diagonal/>
    </border>
    <border>
      <left style="thin">
        <color theme="0"/>
      </left>
      <right style="thin">
        <color theme="0"/>
      </right>
      <top style="thin">
        <color rgb="FFC00000"/>
      </top>
      <bottom style="thin">
        <color rgb="FFC00000"/>
      </bottom>
      <diagonal/>
    </border>
    <border>
      <left style="thin">
        <color theme="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56">
    <xf numFmtId="0" fontId="0" fillId="0" borderId="0"/>
    <xf numFmtId="0" fontId="23" fillId="33" borderId="1" applyNumberFormat="0">
      <alignment horizontal="center"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5" fillId="8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7" fillId="34" borderId="1" applyNumberFormat="0">
      <alignment horizontal="center" vertical="center"/>
    </xf>
    <xf numFmtId="0" fontId="24" fillId="0" borderId="1" applyNumberFormat="0">
      <alignment horizontal="center" vertical="center"/>
    </xf>
    <xf numFmtId="0" fontId="28" fillId="36" borderId="1">
      <alignment horizontal="center" vertical="center"/>
    </xf>
    <xf numFmtId="0" fontId="23" fillId="35" borderId="1">
      <alignment horizontal="center" vertical="center"/>
    </xf>
    <xf numFmtId="0" fontId="28" fillId="29" borderId="1">
      <alignment horizontal="center" vertical="center"/>
    </xf>
    <xf numFmtId="0" fontId="26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/>
    <xf numFmtId="0" fontId="32" fillId="0" borderId="0" xfId="0" applyFont="1"/>
    <xf numFmtId="0" fontId="32" fillId="0" borderId="0" xfId="0" applyFont="1" applyAlignment="1">
      <alignment horizontal="center" vertical="center"/>
    </xf>
    <xf numFmtId="166" fontId="32" fillId="0" borderId="11" xfId="0" applyNumberFormat="1" applyFont="1" applyBorder="1" applyAlignment="1">
      <alignment horizontal="center" vertical="center"/>
    </xf>
    <xf numFmtId="166" fontId="32" fillId="0" borderId="11" xfId="52" applyNumberFormat="1" applyFont="1" applyFill="1" applyBorder="1">
      <alignment horizontal="center" vertical="center"/>
    </xf>
    <xf numFmtId="166" fontId="32" fillId="0" borderId="11" xfId="51" applyNumberFormat="1" applyFont="1" applyBorder="1">
      <alignment horizontal="center" vertical="center"/>
    </xf>
    <xf numFmtId="166" fontId="32" fillId="0" borderId="1" xfId="53" applyNumberFormat="1" applyFont="1" applyFill="1">
      <alignment horizontal="center" vertical="center"/>
    </xf>
    <xf numFmtId="166" fontId="32" fillId="0" borderId="1" xfId="51" applyNumberFormat="1" applyFont="1">
      <alignment horizontal="center" vertical="center"/>
    </xf>
    <xf numFmtId="166" fontId="32" fillId="0" borderId="1" xfId="52" applyNumberFormat="1" applyFont="1" applyFill="1">
      <alignment horizontal="center" vertical="center"/>
    </xf>
    <xf numFmtId="166" fontId="32" fillId="0" borderId="1" xfId="54" applyNumberFormat="1" applyFont="1" applyFill="1">
      <alignment horizontal="center" vertical="center"/>
    </xf>
    <xf numFmtId="166" fontId="32" fillId="0" borderId="1" xfId="1" applyNumberFormat="1" applyFont="1" applyFill="1">
      <alignment horizontal="center" vertical="center"/>
    </xf>
    <xf numFmtId="166" fontId="32" fillId="0" borderId="1" xfId="50" applyNumberFormat="1" applyFont="1" applyFill="1">
      <alignment horizontal="center" vertical="center"/>
    </xf>
    <xf numFmtId="166" fontId="32" fillId="0" borderId="1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vertical="center"/>
    </xf>
    <xf numFmtId="0" fontId="33" fillId="0" borderId="0" xfId="0" applyFont="1"/>
    <xf numFmtId="0" fontId="37" fillId="40" borderId="15" xfId="0" applyFont="1" applyFill="1" applyBorder="1" applyAlignment="1">
      <alignment horizontal="center" vertical="center"/>
    </xf>
    <xf numFmtId="0" fontId="37" fillId="40" borderId="16" xfId="0" applyFont="1" applyFill="1" applyBorder="1" applyAlignment="1">
      <alignment horizontal="center" vertical="center"/>
    </xf>
    <xf numFmtId="0" fontId="35" fillId="0" borderId="0" xfId="0" applyFont="1"/>
    <xf numFmtId="0" fontId="35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13" xfId="0" applyFont="1" applyBorder="1" applyAlignment="1">
      <alignment horizontal="center" vertical="center"/>
    </xf>
    <xf numFmtId="0" fontId="32" fillId="42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right" vertical="center" wrapText="1"/>
    </xf>
    <xf numFmtId="0" fontId="39" fillId="0" borderId="0" xfId="0" applyFont="1" applyAlignment="1">
      <alignment vertical="top"/>
    </xf>
    <xf numFmtId="0" fontId="32" fillId="38" borderId="13" xfId="0" applyFont="1" applyFill="1" applyBorder="1" applyAlignment="1">
      <alignment horizontal="center" vertical="center"/>
    </xf>
    <xf numFmtId="0" fontId="32" fillId="37" borderId="14" xfId="0" applyFont="1" applyFill="1" applyBorder="1" applyAlignment="1">
      <alignment horizontal="center" vertical="center"/>
    </xf>
    <xf numFmtId="0" fontId="32" fillId="41" borderId="13" xfId="0" applyFont="1" applyFill="1" applyBorder="1" applyAlignment="1">
      <alignment horizontal="center" vertical="center"/>
    </xf>
    <xf numFmtId="166" fontId="33" fillId="0" borderId="0" xfId="0" applyNumberFormat="1" applyFont="1"/>
    <xf numFmtId="0" fontId="37" fillId="40" borderId="17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41" fillId="41" borderId="13" xfId="0" applyFont="1" applyFill="1" applyBorder="1" applyAlignment="1">
      <alignment horizontal="center" vertical="center"/>
    </xf>
    <xf numFmtId="0" fontId="41" fillId="39" borderId="13" xfId="0" applyFont="1" applyFill="1" applyBorder="1" applyAlignment="1">
      <alignment horizontal="center" vertical="center"/>
    </xf>
    <xf numFmtId="0" fontId="41" fillId="37" borderId="13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 indent="1"/>
    </xf>
    <xf numFmtId="0" fontId="32" fillId="0" borderId="0" xfId="0" applyFont="1" applyAlignment="1">
      <alignment horizontal="right" vertical="center" indent="1"/>
    </xf>
    <xf numFmtId="0" fontId="34" fillId="0" borderId="0" xfId="0" applyFont="1"/>
    <xf numFmtId="14" fontId="3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36" fillId="0" borderId="12" xfId="0" applyFont="1" applyBorder="1" applyAlignment="1">
      <alignment horizontal="right" wrapText="1"/>
    </xf>
    <xf numFmtId="0" fontId="38" fillId="0" borderId="0" xfId="0" applyFont="1" applyAlignment="1">
      <alignment horizontal="right" vertical="center" wrapText="1"/>
    </xf>
    <xf numFmtId="0" fontId="32" fillId="0" borderId="18" xfId="0" applyFont="1" applyBorder="1" applyAlignment="1">
      <alignment horizontal="left" vertical="center" indent="1"/>
    </xf>
    <xf numFmtId="0" fontId="32" fillId="0" borderId="19" xfId="0" applyFont="1" applyBorder="1" applyAlignment="1">
      <alignment horizontal="left" vertical="center" indent="1"/>
    </xf>
    <xf numFmtId="167" fontId="32" fillId="0" borderId="18" xfId="0" applyNumberFormat="1" applyFont="1" applyBorder="1" applyAlignment="1">
      <alignment horizontal="left" vertical="center" indent="1"/>
    </xf>
    <xf numFmtId="167" fontId="32" fillId="0" borderId="19" xfId="0" applyNumberFormat="1" applyFont="1" applyBorder="1" applyAlignment="1">
      <alignment horizontal="left" vertical="center" indent="1"/>
    </xf>
    <xf numFmtId="0" fontId="43" fillId="0" borderId="20" xfId="0" applyFont="1" applyBorder="1" applyAlignment="1">
      <alignment horizontal="left" vertical="top" wrapText="1"/>
    </xf>
    <xf numFmtId="49" fontId="44" fillId="43" borderId="0" xfId="0" applyNumberFormat="1" applyFont="1" applyFill="1" applyAlignment="1">
      <alignment horizontal="center" vertical="top"/>
    </xf>
    <xf numFmtId="0" fontId="31" fillId="44" borderId="21" xfId="0" applyFont="1" applyFill="1" applyBorder="1" applyAlignment="1">
      <alignment horizontal="center" vertical="center"/>
    </xf>
    <xf numFmtId="0" fontId="31" fillId="44" borderId="22" xfId="0" applyFont="1" applyFill="1" applyBorder="1" applyAlignment="1">
      <alignment horizontal="center" vertical="center"/>
    </xf>
    <xf numFmtId="0" fontId="31" fillId="44" borderId="23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12" xfId="0" applyFont="1" applyBorder="1"/>
  </cellXfs>
  <cellStyles count="56">
    <cellStyle name="20% - Accent1" xfId="27" builtinId="30" hidden="1"/>
    <cellStyle name="20% - Accent2" xfId="31" builtinId="34" hidden="1"/>
    <cellStyle name="20% - Accent3" xfId="35" builtinId="38" hidden="1"/>
    <cellStyle name="20% - Accent4" xfId="39" builtinId="42" hidden="1"/>
    <cellStyle name="20% - Accent5" xfId="43" builtinId="46" hidden="1"/>
    <cellStyle name="20% - Accent6" xfId="47" builtinId="50" hidden="1"/>
    <cellStyle name="40% - Accent1" xfId="28" builtinId="31" hidden="1"/>
    <cellStyle name="40% - Accent2" xfId="32" builtinId="35" hidden="1"/>
    <cellStyle name="40% - Accent3" xfId="36" builtinId="39" hidden="1"/>
    <cellStyle name="40% - Accent4" xfId="40" builtinId="43" hidden="1"/>
    <cellStyle name="40% - Accent5" xfId="44" builtinId="47" hidden="1"/>
    <cellStyle name="40% - Accent6" xfId="48" builtinId="51" hidden="1"/>
    <cellStyle name="60% - Accent1" xfId="29" builtinId="32" hidden="1"/>
    <cellStyle name="60% - Accent2" xfId="33" builtinId="36" hidden="1"/>
    <cellStyle name="60% - Accent3" xfId="37" builtinId="40" hidden="1"/>
    <cellStyle name="60% - Accent4" xfId="41" builtinId="44" hidden="1"/>
    <cellStyle name="60% - Accent5" xfId="45" builtinId="48" hidden="1"/>
    <cellStyle name="60% - Accent6" xfId="49" builtinId="52" hidden="1"/>
    <cellStyle name="Accent1" xfId="26" builtinId="29" hidden="1"/>
    <cellStyle name="Accent2" xfId="30" builtinId="33" hidden="1"/>
    <cellStyle name="Accent3" xfId="34" builtinId="37" hidden="1"/>
    <cellStyle name="Accent4" xfId="38" builtinId="41" hidden="1"/>
    <cellStyle name="Accent5" xfId="42" builtinId="45" hidden="1"/>
    <cellStyle name="Accent6" xfId="46" builtinId="49" hidden="1"/>
    <cellStyle name="Bad" xfId="15" builtinId="27" hidden="1"/>
    <cellStyle name="Calculation" xfId="19" builtinId="22" hidden="1"/>
    <cellStyle name="Check Cell" xfId="21" builtinId="23" hidden="1"/>
    <cellStyle name="Comma" xfId="4" builtinId="3" hidden="1"/>
    <cellStyle name="Comma [0]" xfId="5" builtinId="6" hidden="1"/>
    <cellStyle name="Currency" xfId="6" builtinId="4" hidden="1"/>
    <cellStyle name="Currency [0]" xfId="7" builtinId="7" hidden="1"/>
    <cellStyle name="Day Off" xfId="51" xr:uid="{00000000-0005-0000-0000-00001F000000}"/>
    <cellStyle name="Day Shift" xfId="52" xr:uid="{00000000-0005-0000-0000-000020000000}"/>
    <cellStyle name="Day/Night Shift" xfId="54" xr:uid="{00000000-0005-0000-0000-000021000000}"/>
    <cellStyle name="Explanatory Text" xfId="24" builtinId="53" hidden="1"/>
    <cellStyle name="Followed Hyperlink" xfId="3" builtinId="9" hidden="1"/>
    <cellStyle name="Good" xfId="14" builtinId="26" hidden="1"/>
    <cellStyle name="Heading 1" xfId="10" builtinId="16" hidden="1"/>
    <cellStyle name="Heading 2" xfId="11" builtinId="17" hidden="1"/>
    <cellStyle name="Heading 3" xfId="12" builtinId="18" hidden="1"/>
    <cellStyle name="Heading 4" xfId="13" builtinId="19" hidden="1"/>
    <cellStyle name="Holidays" xfId="1" xr:uid="{00000000-0005-0000-0000-000029000000}"/>
    <cellStyle name="Hyperlink" xfId="2" builtinId="8" hidden="1"/>
    <cellStyle name="Input" xfId="17" builtinId="20" hidden="1"/>
    <cellStyle name="Linked Cell" xfId="20" builtinId="24" hidden="1"/>
    <cellStyle name="Neutral" xfId="16" builtinId="28" hidden="1"/>
    <cellStyle name="Night Shift" xfId="53" xr:uid="{00000000-0005-0000-0000-00002E000000}"/>
    <cellStyle name="Non Working" xfId="50" xr:uid="{00000000-0005-0000-0000-00002F000000}"/>
    <cellStyle name="Normal" xfId="0" builtinId="0"/>
    <cellStyle name="Normal 2" xfId="55" xr:uid="{00000000-0005-0000-0000-000031000000}"/>
    <cellStyle name="Note" xfId="23" builtinId="10" hidden="1"/>
    <cellStyle name="Output" xfId="18" builtinId="21" hidden="1"/>
    <cellStyle name="Percent" xfId="8" builtinId="5" hidden="1"/>
    <cellStyle name="Title" xfId="9" builtinId="15" hidden="1"/>
    <cellStyle name="Total" xfId="25" builtinId="25" hidden="1"/>
    <cellStyle name="Warning Text" xfId="22" builtinId="11" hidden="1"/>
  </cellStyles>
  <dxfs count="9"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Medium7"/>
  <colors>
    <mruColors>
      <color rgb="FF5AAB59"/>
      <color rgb="FF6AAB4C"/>
      <color rgb="FFAE452D"/>
      <color rgb="FFC06B3F"/>
      <color rgb="FF4677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Spin" dx="16" fmlaLink="CalendarYear" max="2999" min="1900" page="10" val="202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403860</xdr:colOff>
          <xdr:row>0</xdr:row>
          <xdr:rowOff>342900</xdr:rowOff>
        </xdr:from>
        <xdr:to>
          <xdr:col>28</xdr:col>
          <xdr:colOff>131445</xdr:colOff>
          <xdr:row>0</xdr:row>
          <xdr:rowOff>647700</xdr:rowOff>
        </xdr:to>
        <xdr:sp macro="" textlink="">
          <xdr:nvSpPr>
            <xdr:cNvPr id="1025" name="Spinner" descr="Use the spinner button to change calendar year or change the year in cell AE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 ShiftCalendar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hit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38100" tIns="38100" rIns="38100" bIns="381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0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38100" dist="12700" dir="5400000" rotWithShape="0">
                <a:srgbClr val="000000">
                  <a:alpha val="50000"/>
                </a:srgbClr>
              </a:outerShdw>
            </a:effectLst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381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2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  <a:extLst>
    <a:ext uri="{05A4C25C-085E-4340-85A3-A5531E510DB2}">
      <thm15:themeFamily xmlns:thm15="http://schemas.microsoft.com/office/thememl/2012/main" name=" ShiftCalendar" id="{C0C15053-41A7-A842-8BD5-207B5038EBEC}" vid="{EDF4B661-04CF-B74B-852D-F3AE147C5ED3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32"/>
  <sheetViews>
    <sheetView tabSelected="1" zoomScaleNormal="100" workbookViewId="0">
      <selection activeCell="B1" sqref="B1"/>
    </sheetView>
  </sheetViews>
  <sheetFormatPr defaultColWidth="0" defaultRowHeight="26.1" customHeight="1" x14ac:dyDescent="0.35"/>
  <cols>
    <col min="1" max="1" width="1.75" style="22" customWidth="1"/>
    <col min="2" max="8" width="4.75" style="22" customWidth="1"/>
    <col min="9" max="9" width="4.33203125" style="22" customWidth="1"/>
    <col min="10" max="16" width="4.75" style="22" customWidth="1"/>
    <col min="17" max="17" width="4.33203125" style="22" customWidth="1"/>
    <col min="18" max="24" width="4.75" style="22" customWidth="1"/>
    <col min="25" max="25" width="4.33203125" style="22" customWidth="1"/>
    <col min="26" max="32" width="4.75" style="22" customWidth="1"/>
    <col min="33" max="33" width="1.75" style="22" customWidth="1"/>
    <col min="34" max="16384" width="2.9140625" style="22" hidden="1"/>
  </cols>
  <sheetData>
    <row r="1" spans="2:33" s="1" customFormat="1" ht="65.25" customHeight="1" x14ac:dyDescent="1.1000000000000001">
      <c r="B1" s="61" t="s">
        <v>37</v>
      </c>
      <c r="C1" s="19"/>
      <c r="D1" s="19"/>
      <c r="E1" s="19"/>
      <c r="F1" s="19"/>
      <c r="G1" s="19"/>
      <c r="H1" s="19"/>
      <c r="I1" s="19"/>
      <c r="J1" s="19"/>
      <c r="K1" s="19"/>
      <c r="L1" s="20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49">
        <v>2021</v>
      </c>
      <c r="AD1" s="49"/>
      <c r="AE1" s="49"/>
      <c r="AF1" s="49"/>
      <c r="AG1" s="48"/>
    </row>
    <row r="2" spans="2:33" s="1" customFormat="1" ht="7.8" customHeight="1" x14ac:dyDescent="0.35">
      <c r="B2" s="5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2:33" s="4" customFormat="1" ht="27.6" customHeight="1" x14ac:dyDescent="0.35">
      <c r="B3" s="60" t="s">
        <v>38</v>
      </c>
      <c r="N3" s="41"/>
      <c r="O3" s="44" t="str">
        <f>IF('Shift Pattern'!D6=0,"",'Shift Pattern'!D6)</f>
        <v/>
      </c>
      <c r="V3" s="43"/>
      <c r="W3" s="44" t="str">
        <f>IF('Shift Pattern'!D4=0,"",'Shift Pattern'!D4)</f>
        <v>6:00 AM to 2:00 PM</v>
      </c>
      <c r="AB3" s="42"/>
      <c r="AC3" s="44" t="str">
        <f>IF('Shift Pattern'!D5=0,"",'Shift Pattern'!D5)</f>
        <v>10:00 PM to 6:00 AM</v>
      </c>
      <c r="AF3" s="40"/>
    </row>
    <row r="4" spans="2:33" s="1" customFormat="1" ht="26.1" customHeight="1" x14ac:dyDescent="0.35">
      <c r="B4" s="5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2:33" s="34" customFormat="1" ht="25.5" customHeight="1" x14ac:dyDescent="0.35">
      <c r="B5" s="56" t="s">
        <v>6</v>
      </c>
      <c r="C5" s="56"/>
      <c r="D5" s="56"/>
      <c r="E5" s="56"/>
      <c r="F5" s="56"/>
      <c r="G5" s="56"/>
      <c r="H5" s="56"/>
      <c r="J5" s="56" t="s">
        <v>12</v>
      </c>
      <c r="K5" s="56"/>
      <c r="L5" s="56"/>
      <c r="M5" s="56"/>
      <c r="N5" s="56"/>
      <c r="O5" s="56"/>
      <c r="P5" s="56"/>
      <c r="R5" s="56" t="s">
        <v>13</v>
      </c>
      <c r="S5" s="56"/>
      <c r="T5" s="56"/>
      <c r="U5" s="56"/>
      <c r="V5" s="56"/>
      <c r="W5" s="56"/>
      <c r="X5" s="56"/>
      <c r="Z5" s="56" t="s">
        <v>14</v>
      </c>
      <c r="AA5" s="56"/>
      <c r="AB5" s="56"/>
      <c r="AC5" s="56"/>
      <c r="AD5" s="56"/>
      <c r="AE5" s="56"/>
      <c r="AF5" s="56"/>
    </row>
    <row r="6" spans="2:33" s="6" customFormat="1" ht="26.1" customHeight="1" x14ac:dyDescent="0.3">
      <c r="B6" s="57" t="s">
        <v>0</v>
      </c>
      <c r="C6" s="58" t="s">
        <v>7</v>
      </c>
      <c r="D6" s="58" t="s">
        <v>8</v>
      </c>
      <c r="E6" s="58" t="s">
        <v>9</v>
      </c>
      <c r="F6" s="58" t="s">
        <v>10</v>
      </c>
      <c r="G6" s="58" t="s">
        <v>11</v>
      </c>
      <c r="H6" s="59" t="s">
        <v>1</v>
      </c>
      <c r="J6" s="57" t="s">
        <v>0</v>
      </c>
      <c r="K6" s="58" t="s">
        <v>7</v>
      </c>
      <c r="L6" s="58" t="s">
        <v>8</v>
      </c>
      <c r="M6" s="58" t="s">
        <v>9</v>
      </c>
      <c r="N6" s="58" t="s">
        <v>10</v>
      </c>
      <c r="O6" s="58" t="s">
        <v>11</v>
      </c>
      <c r="P6" s="59" t="s">
        <v>1</v>
      </c>
      <c r="R6" s="57" t="s">
        <v>0</v>
      </c>
      <c r="S6" s="58" t="s">
        <v>7</v>
      </c>
      <c r="T6" s="58" t="s">
        <v>8</v>
      </c>
      <c r="U6" s="58" t="s">
        <v>9</v>
      </c>
      <c r="V6" s="58" t="s">
        <v>10</v>
      </c>
      <c r="W6" s="58" t="s">
        <v>11</v>
      </c>
      <c r="X6" s="59" t="s">
        <v>1</v>
      </c>
      <c r="Z6" s="57" t="s">
        <v>0</v>
      </c>
      <c r="AA6" s="58" t="s">
        <v>7</v>
      </c>
      <c r="AB6" s="58" t="s">
        <v>8</v>
      </c>
      <c r="AC6" s="58" t="s">
        <v>9</v>
      </c>
      <c r="AD6" s="58" t="s">
        <v>10</v>
      </c>
      <c r="AE6" s="58" t="s">
        <v>11</v>
      </c>
      <c r="AF6" s="59" t="s">
        <v>1</v>
      </c>
    </row>
    <row r="7" spans="2:33" s="8" customFormat="1" ht="26.1" customHeight="1" x14ac:dyDescent="0.35">
      <c r="B7" s="9" t="str">
        <f>IF(DAY(JanSun1)=1,"",IF(AND(YEAR(JanSun1+1)=CalendarYear,MONTH(JanSun1+1)=1),JanSun1+1,""))</f>
        <v/>
      </c>
      <c r="C7" s="9" t="str">
        <f>IF(DAY(JanSun1)=1,"",IF(AND(YEAR(JanSun1+2)=CalendarYear,MONTH(JanSun1+2)=1),JanSun1+2,""))</f>
        <v/>
      </c>
      <c r="D7" s="10" t="str">
        <f>IF(DAY(JanSun1)=1,"",IF(AND(YEAR(JanSun1+3)=CalendarYear,MONTH(JanSun1+3)=1),JanSun1+3,""))</f>
        <v/>
      </c>
      <c r="E7" s="10" t="str">
        <f>IF(DAY(JanSun1)=1,"",IF(AND(YEAR(JanSun1+4)=CalendarYear,MONTH(JanSun1+4)=1),JanSun1+4,""))</f>
        <v/>
      </c>
      <c r="F7" s="10" t="str">
        <f>IF(DAY(JanSun1)=1,"",IF(AND(YEAR(JanSun1+5)=CalendarYear,MONTH(JanSun1+5)=1),JanSun1+5,""))</f>
        <v/>
      </c>
      <c r="G7" s="11">
        <f>IF(DAY(JanSun1)=1,"",IF(AND(YEAR(JanSun1+6)=CalendarYear,MONTH(JanSun1+6)=1),JanSun1+6,""))</f>
        <v>44197</v>
      </c>
      <c r="H7" s="11">
        <f>IF(DAY(JanSun1)=1,IF(AND(YEAR(JanSun1)=CalendarYear,MONTH(JanSun1)=1),JanSun1,""),IF(AND(YEAR(JanSun1+7)=CalendarYear,MONTH(JanSun1+7)=1),JanSun1+7,""))</f>
        <v>44198</v>
      </c>
      <c r="J7" s="9" t="str">
        <f>IF(DAY(FebSun1)=1,"",IF(AND(YEAR(FebSun1+1)=CalendarYear,MONTH(FebSun1+1)=2),FebSun1+1,""))</f>
        <v/>
      </c>
      <c r="K7" s="9">
        <f>IF(DAY(FebSun1)=1,"",IF(AND(YEAR(FebSun1+2)=CalendarYear,MONTH(FebSun1+2)=2),FebSun1+2,""))</f>
        <v>44228</v>
      </c>
      <c r="L7" s="10">
        <f>IF(DAY(FebSun1)=1,"",IF(AND(YEAR(FebSun1+3)=CalendarYear,MONTH(FebSun1+3)=2),FebSun1+3,""))</f>
        <v>44229</v>
      </c>
      <c r="M7" s="10">
        <f>IF(DAY(FebSun1)=1,"",IF(AND(YEAR(FebSun1+4)=CalendarYear,MONTH(FebSun1+4)=2),FebSun1+4,""))</f>
        <v>44230</v>
      </c>
      <c r="N7" s="10">
        <f>IF(DAY(FebSun1)=1,"",IF(AND(YEAR(FebSun1+5)=CalendarYear,MONTH(FebSun1+5)=2),FebSun1+5,""))</f>
        <v>44231</v>
      </c>
      <c r="O7" s="11">
        <f>IF(DAY(FebSun1)=1,"",IF(AND(YEAR(FebSun1+6)=CalendarYear,MONTH(FebSun1+6)=2),FebSun1+6,""))</f>
        <v>44232</v>
      </c>
      <c r="P7" s="11">
        <f>IF(DAY(FebSun1)=1,IF(AND(YEAR(FebSun1)=CalendarYear,MONTH(FebSun1)=2),FebSun1,""),IF(AND(YEAR(FebSun1+7)=CalendarYear,MONTH(FebSun1+7)=2),FebSun1+7,""))</f>
        <v>44233</v>
      </c>
      <c r="R7" s="9" t="str">
        <f>IF(DAY(MarSun1)=1,"",IF(AND(YEAR(MarSun1+1)=CalendarYear,MONTH(MarSun1+1)=3),MarSun1+1,""))</f>
        <v/>
      </c>
      <c r="S7" s="9">
        <f>IF(DAY(MarSun1)=1,"",IF(AND(YEAR(MarSun1+2)=CalendarYear,MONTH(MarSun1+2)=3),MarSun1+2,""))</f>
        <v>44256</v>
      </c>
      <c r="T7" s="10">
        <f>IF(DAY(MarSun1)=1,"",IF(AND(YEAR(MarSun1+3)=CalendarYear,MONTH(MarSun1+3)=3),MarSun1+3,""))</f>
        <v>44257</v>
      </c>
      <c r="U7" s="10">
        <f>IF(DAY(MarSun1)=1,"",IF(AND(YEAR(MarSun1+4)=CalendarYear,MONTH(MarSun1+4)=3),MarSun1+4,""))</f>
        <v>44258</v>
      </c>
      <c r="V7" s="10">
        <f>IF(DAY(MarSun1)=1,"",IF(AND(YEAR(MarSun1+5)=CalendarYear,MONTH(MarSun1+5)=3),MarSun1+5,""))</f>
        <v>44259</v>
      </c>
      <c r="W7" s="11">
        <f>IF(DAY(MarSun1)=1,"",IF(AND(YEAR(MarSun1+6)=CalendarYear,MONTH(MarSun1+6)=3),MarSun1+6,""))</f>
        <v>44260</v>
      </c>
      <c r="X7" s="11">
        <f>IF(DAY(MarSun1)=1,IF(AND(YEAR(MarSun1)=CalendarYear,MONTH(MarSun1)=3),MarSun1,""),IF(AND(YEAR(MarSun1+7)=CalendarYear,MONTH(MarSun1+7)=3),MarSun1+7,""))</f>
        <v>44261</v>
      </c>
      <c r="Z7" s="9" t="str">
        <f>IF(DAY(AprSun1)=1,"",IF(AND(YEAR(AprSun1+1)=CalendarYear,MONTH(AprSun1+1)=4),AprSun1+1,""))</f>
        <v/>
      </c>
      <c r="AA7" s="9" t="str">
        <f>IF(DAY(AprSun1)=1,"",IF(AND(YEAR(AprSun1+2)=CalendarYear,MONTH(AprSun1+2)=4),AprSun1+2,""))</f>
        <v/>
      </c>
      <c r="AB7" s="10" t="str">
        <f>IF(DAY(AprSun1)=1,"",IF(AND(YEAR(AprSun1+3)=CalendarYear,MONTH(AprSun1+3)=4),AprSun1+3,""))</f>
        <v/>
      </c>
      <c r="AC7" s="10" t="str">
        <f>IF(DAY(AprSun1)=1,"",IF(AND(YEAR(AprSun1+4)=CalendarYear,MONTH(AprSun1+4)=4),AprSun1+4,""))</f>
        <v/>
      </c>
      <c r="AD7" s="10">
        <f>IF(DAY(AprSun1)=1,"",IF(AND(YEAR(AprSun1+5)=CalendarYear,MONTH(AprSun1+5)=4),AprSun1+5,""))</f>
        <v>44287</v>
      </c>
      <c r="AE7" s="11">
        <f>IF(DAY(AprSun1)=1,"",IF(AND(YEAR(AprSun1+6)=CalendarYear,MONTH(AprSun1+6)=4),AprSun1+6,""))</f>
        <v>44288</v>
      </c>
      <c r="AF7" s="11">
        <f>IF(DAY(AprSun1)=1,IF(AND(YEAR(AprSun1)=CalendarYear,MONTH(AprSun1)=4),AprSun1,""),IF(AND(YEAR(AprSun1+7)=CalendarYear,MONTH(AprSun1+7)=4),AprSun1+7,""))</f>
        <v>44289</v>
      </c>
    </row>
    <row r="8" spans="2:33" s="8" customFormat="1" ht="26.1" customHeight="1" x14ac:dyDescent="0.35">
      <c r="B8" s="12">
        <f>IF(DAY(JanSun1)=1,IF(AND(YEAR(JanSun1+1)=CalendarYear,MONTH(JanSun1+1)=1),JanSun1+1,""),IF(AND(YEAR(JanSun1+8)=CalendarYear,MONTH(JanSun1+8)=1),JanSun1+8,""))</f>
        <v>44199</v>
      </c>
      <c r="C8" s="12">
        <f>IF(DAY(JanSun1)=1,IF(AND(YEAR(JanSun1+2)=CalendarYear,MONTH(JanSun1+2)=1),JanSun1+2,""),IF(AND(YEAR(JanSun1+9)=CalendarYear,MONTH(JanSun1+9)=1),JanSun1+9,""))</f>
        <v>44200</v>
      </c>
      <c r="D8" s="12">
        <f>IF(DAY(JanSun1)=1,IF(AND(YEAR(JanSun1+3)=CalendarYear,MONTH(JanSun1+3)=1),JanSun1+3,""),IF(AND(YEAR(JanSun1+10)=CalendarYear,MONTH(JanSun1+10)=1),JanSun1+10,""))</f>
        <v>44201</v>
      </c>
      <c r="E8" s="13">
        <f>IF(DAY(JanSun1)=1,IF(AND(YEAR(JanSun1+4)=CalendarYear,MONTH(JanSun1+4)=1),JanSun1+4,""),IF(AND(YEAR(JanSun1+11)=CalendarYear,MONTH(JanSun1+11)=1),JanSun1+11,""))</f>
        <v>44202</v>
      </c>
      <c r="F8" s="13">
        <f>IF(DAY(JanSun1)=1,IF(AND(YEAR(JanSun1+5)=CalendarYear,MONTH(JanSun1+5)=1),JanSun1+5,""),IF(AND(YEAR(JanSun1+12)=CalendarYear,MONTH(JanSun1+12)=1),JanSun1+12,""))</f>
        <v>44203</v>
      </c>
      <c r="G8" s="14">
        <f>IF(DAY(JanSun1)=1,IF(AND(YEAR(JanSun1+6)=CalendarYear,MONTH(JanSun1+6)=1),JanSun1+6,""),IF(AND(YEAR(JanSun1+13)=CalendarYear,MONTH(JanSun1+13)=1),JanSun1+13,""))</f>
        <v>44204</v>
      </c>
      <c r="H8" s="14">
        <f>IF(DAY(JanSun1)=1,IF(AND(YEAR(JanSun1+7)=CalendarYear,MONTH(JanSun1+7)=1),JanSun1+7,""),IF(AND(YEAR(JanSun1+14)=CalendarYear,MONTH(JanSun1+14)=1),JanSun1+14,""))</f>
        <v>44205</v>
      </c>
      <c r="J8" s="12">
        <f>IF(DAY(FebSun1)=1,IF(AND(YEAR(FebSun1+1)=CalendarYear,MONTH(FebSun1+1)=2),FebSun1+1,""),IF(AND(YEAR(FebSun1+8)=CalendarYear,MONTH(FebSun1+8)=2),FebSun1+8,""))</f>
        <v>44234</v>
      </c>
      <c r="K8" s="12">
        <f>IF(DAY(FebSun1)=1,IF(AND(YEAR(FebSun1+2)=CalendarYear,MONTH(FebSun1+2)=2),FebSun1+2,""),IF(AND(YEAR(FebSun1+9)=CalendarYear,MONTH(FebSun1+9)=2),FebSun1+9,""))</f>
        <v>44235</v>
      </c>
      <c r="L8" s="12">
        <f>IF(DAY(FebSun1)=1,IF(AND(YEAR(FebSun1+3)=CalendarYear,MONTH(FebSun1+3)=2),FebSun1+3,""),IF(AND(YEAR(FebSun1+10)=CalendarYear,MONTH(FebSun1+10)=2),FebSun1+10,""))</f>
        <v>44236</v>
      </c>
      <c r="M8" s="13">
        <f>IF(DAY(FebSun1)=1,IF(AND(YEAR(FebSun1+4)=CalendarYear,MONTH(FebSun1+4)=2),FebSun1+4,""),IF(AND(YEAR(FebSun1+11)=CalendarYear,MONTH(FebSun1+11)=2),FebSun1+11,""))</f>
        <v>44237</v>
      </c>
      <c r="N8" s="13">
        <f>IF(DAY(FebSun1)=1,IF(AND(YEAR(FebSun1+5)=CalendarYear,MONTH(FebSun1+5)=2),FebSun1+5,""),IF(AND(YEAR(FebSun1+12)=CalendarYear,MONTH(FebSun1+12)=2),FebSun1+12,""))</f>
        <v>44238</v>
      </c>
      <c r="O8" s="14">
        <f>IF(DAY(FebSun1)=1,IF(AND(YEAR(FebSun1+6)=CalendarYear,MONTH(FebSun1+6)=2),FebSun1+6,""),IF(AND(YEAR(FebSun1+13)=CalendarYear,MONTH(FebSun1+13)=2),FebSun1+13,""))</f>
        <v>44239</v>
      </c>
      <c r="P8" s="14">
        <f>IF(DAY(FebSun1)=1,IF(AND(YEAR(FebSun1+7)=CalendarYear,MONTH(FebSun1+7)=2),FebSun1+7,""),IF(AND(YEAR(FebSun1+14)=CalendarYear,MONTH(FebSun1+14)=2),FebSun1+14,""))</f>
        <v>44240</v>
      </c>
      <c r="R8" s="12">
        <f>IF(DAY(MarSun1)=1,IF(AND(YEAR(MarSun1+1)=CalendarYear,MONTH(MarSun1+1)=3),MarSun1+1,""),IF(AND(YEAR(MarSun1+8)=CalendarYear,MONTH(MarSun1+8)=3),MarSun1+8,""))</f>
        <v>44262</v>
      </c>
      <c r="S8" s="12">
        <f>IF(DAY(MarSun1)=1,IF(AND(YEAR(MarSun1+2)=CalendarYear,MONTH(MarSun1+2)=3),MarSun1+2,""),IF(AND(YEAR(MarSun1+9)=CalendarYear,MONTH(MarSun1+9)=3),MarSun1+9,""))</f>
        <v>44263</v>
      </c>
      <c r="T8" s="12">
        <f>IF(DAY(MarSun1)=1,IF(AND(YEAR(MarSun1+3)=CalendarYear,MONTH(MarSun1+3)=3),MarSun1+3,""),IF(AND(YEAR(MarSun1+10)=CalendarYear,MONTH(MarSun1+10)=3),MarSun1+10,""))</f>
        <v>44264</v>
      </c>
      <c r="U8" s="13">
        <f>IF(DAY(MarSun1)=1,IF(AND(YEAR(MarSun1+4)=CalendarYear,MONTH(MarSun1+4)=3),MarSun1+4,""),IF(AND(YEAR(MarSun1+11)=CalendarYear,MONTH(MarSun1+11)=3),MarSun1+11,""))</f>
        <v>44265</v>
      </c>
      <c r="V8" s="13">
        <f>IF(DAY(MarSun1)=1,IF(AND(YEAR(MarSun1+5)=CalendarYear,MONTH(MarSun1+5)=3),MarSun1+5,""),IF(AND(YEAR(MarSun1+12)=CalendarYear,MONTH(MarSun1+12)=3),MarSun1+12,""))</f>
        <v>44266</v>
      </c>
      <c r="W8" s="14">
        <f>IF(DAY(MarSun1)=1,IF(AND(YEAR(MarSun1+6)=CalendarYear,MONTH(MarSun1+6)=3),MarSun1+6,""),IF(AND(YEAR(MarSun1+13)=CalendarYear,MONTH(MarSun1+13)=3),MarSun1+13,""))</f>
        <v>44267</v>
      </c>
      <c r="X8" s="14">
        <f>IF(DAY(MarSun1)=1,IF(AND(YEAR(MarSun1+7)=CalendarYear,MONTH(MarSun1+7)=3),MarSun1+7,""),IF(AND(YEAR(MarSun1+14)=CalendarYear,MONTH(MarSun1+14)=3),MarSun1+14,""))</f>
        <v>44268</v>
      </c>
      <c r="Z8" s="12">
        <f>IF(DAY(AprSun1)=1,IF(AND(YEAR(AprSun1+1)=CalendarYear,MONTH(AprSun1+1)=4),AprSun1+1,""),IF(AND(YEAR(AprSun1+8)=CalendarYear,MONTH(AprSun1+8)=4),AprSun1+8,""))</f>
        <v>44290</v>
      </c>
      <c r="AA8" s="12">
        <f>IF(DAY(AprSun1)=1,IF(AND(YEAR(AprSun1+2)=CalendarYear,MONTH(AprSun1+2)=4),AprSun1+2,""),IF(AND(YEAR(AprSun1+9)=CalendarYear,MONTH(AprSun1+9)=4),AprSun1+9,""))</f>
        <v>44291</v>
      </c>
      <c r="AB8" s="12">
        <f>IF(DAY(AprSun1)=1,IF(AND(YEAR(AprSun1+3)=CalendarYear,MONTH(AprSun1+3)=4),AprSun1+3,""),IF(AND(YEAR(AprSun1+10)=CalendarYear,MONTH(AprSun1+10)=4),AprSun1+10,""))</f>
        <v>44292</v>
      </c>
      <c r="AC8" s="13">
        <f>IF(DAY(AprSun1)=1,IF(AND(YEAR(AprSun1+4)=CalendarYear,MONTH(AprSun1+4)=4),AprSun1+4,""),IF(AND(YEAR(AprSun1+11)=CalendarYear,MONTH(AprSun1+11)=4),AprSun1+11,""))</f>
        <v>44293</v>
      </c>
      <c r="AD8" s="13">
        <f>IF(DAY(AprSun1)=1,IF(AND(YEAR(AprSun1+5)=CalendarYear,MONTH(AprSun1+5)=4),AprSun1+5,""),IF(AND(YEAR(AprSun1+12)=CalendarYear,MONTH(AprSun1+12)=4),AprSun1+12,""))</f>
        <v>44294</v>
      </c>
      <c r="AE8" s="14">
        <f>IF(DAY(AprSun1)=1,IF(AND(YEAR(AprSun1+6)=CalendarYear,MONTH(AprSun1+6)=4),AprSun1+6,""),IF(AND(YEAR(AprSun1+13)=CalendarYear,MONTH(AprSun1+13)=4),AprSun1+13,""))</f>
        <v>44295</v>
      </c>
      <c r="AF8" s="14">
        <f>IF(DAY(AprSun1)=1,IF(AND(YEAR(AprSun1+7)=CalendarYear,MONTH(AprSun1+7)=4),AprSun1+7,""),IF(AND(YEAR(AprSun1+14)=CalendarYear,MONTH(AprSun1+14)=4),AprSun1+14,""))</f>
        <v>44296</v>
      </c>
    </row>
    <row r="9" spans="2:33" s="8" customFormat="1" ht="26.1" customHeight="1" x14ac:dyDescent="0.35">
      <c r="B9" s="13">
        <f>IF(DAY(JanSun1)=1,IF(AND(YEAR(JanSun1+8)=CalendarYear,MONTH(JanSun1+8)=1),JanSun1+8,""),IF(AND(YEAR(JanSun1+15)=CalendarYear,MONTH(JanSun1+15)=1),JanSun1+15,""))</f>
        <v>44206</v>
      </c>
      <c r="C9" s="13">
        <f>IF(DAY(JanSun1)=1,IF(AND(YEAR(JanSun1+9)=CalendarYear,MONTH(JanSun1+9)=1),JanSun1+9,""),IF(AND(YEAR(JanSun1+16)=CalendarYear,MONTH(JanSun1+16)=1),JanSun1+16,""))</f>
        <v>44207</v>
      </c>
      <c r="D9" s="12">
        <f>IF(DAY(JanSun1)=1,IF(AND(YEAR(JanSun1+10)=CalendarYear,MONTH(JanSun1+10)=1),JanSun1+10,""),IF(AND(YEAR(JanSun1+17)=CalendarYear,MONTH(JanSun1+17)=1),JanSun1+17,""))</f>
        <v>44208</v>
      </c>
      <c r="E9" s="12">
        <f>IF(DAY(JanSun1)=1,IF(AND(YEAR(JanSun1+11)=CalendarYear,MONTH(JanSun1+11)=1),JanSun1+11,""),IF(AND(YEAR(JanSun1+18)=CalendarYear,MONTH(JanSun1+18)=1),JanSun1+18,""))</f>
        <v>44209</v>
      </c>
      <c r="F9" s="15">
        <f>IF(DAY(JanSun1)=1,IF(AND(YEAR(JanSun1+12)=CalendarYear,MONTH(JanSun1+12)=1),JanSun1+12,""),IF(AND(YEAR(JanSun1+19)=CalendarYear,MONTH(JanSun1+19)=1),JanSun1+19,""))</f>
        <v>44210</v>
      </c>
      <c r="G9" s="15">
        <f>IF(DAY(JanSun1)=1,IF(AND(YEAR(JanSun1+13)=CalendarYear,MONTH(JanSun1+13)=1),JanSun1+13,""),IF(AND(YEAR(JanSun1+20)=CalendarYear,MONTH(JanSun1+20)=1),JanSun1+20,""))</f>
        <v>44211</v>
      </c>
      <c r="H9" s="13">
        <f>IF(DAY(JanSun1)=1,IF(AND(YEAR(JanSun1+14)=CalendarYear,MONTH(JanSun1+14)=1),JanSun1+14,""),IF(AND(YEAR(JanSun1+21)=CalendarYear,MONTH(JanSun1+21)=1),JanSun1+21,""))</f>
        <v>44212</v>
      </c>
      <c r="J9" s="13">
        <f>IF(DAY(FebSun1)=1,IF(AND(YEAR(FebSun1+8)=CalendarYear,MONTH(FebSun1+8)=2),FebSun1+8,""),IF(AND(YEAR(FebSun1+15)=CalendarYear,MONTH(FebSun1+15)=2),FebSun1+15,""))</f>
        <v>44241</v>
      </c>
      <c r="K9" s="13">
        <f>IF(DAY(FebSun1)=1,IF(AND(YEAR(FebSun1+9)=CalendarYear,MONTH(FebSun1+9)=2),FebSun1+9,""),IF(AND(YEAR(FebSun1+16)=CalendarYear,MONTH(FebSun1+16)=2),FebSun1+16,""))</f>
        <v>44242</v>
      </c>
      <c r="L9" s="12">
        <f>IF(DAY(FebSun1)=1,IF(AND(YEAR(FebSun1+10)=CalendarYear,MONTH(FebSun1+10)=2),FebSun1+10,""),IF(AND(YEAR(FebSun1+17)=CalendarYear,MONTH(FebSun1+17)=2),FebSun1+17,""))</f>
        <v>44243</v>
      </c>
      <c r="M9" s="12">
        <f>IF(DAY(FebSun1)=1,IF(AND(YEAR(FebSun1+11)=CalendarYear,MONTH(FebSun1+11)=2),FebSun1+11,""),IF(AND(YEAR(FebSun1+18)=CalendarYear,MONTH(FebSun1+18)=2),FebSun1+18,""))</f>
        <v>44244</v>
      </c>
      <c r="N9" s="15">
        <f>IF(DAY(FebSun1)=1,IF(AND(YEAR(FebSun1+12)=CalendarYear,MONTH(FebSun1+12)=2),FebSun1+12,""),IF(AND(YEAR(FebSun1+19)=CalendarYear,MONTH(FebSun1+19)=2),FebSun1+19,""))</f>
        <v>44245</v>
      </c>
      <c r="O9" s="15">
        <f>IF(DAY(FebSun1)=1,IF(AND(YEAR(FebSun1+13)=CalendarYear,MONTH(FebSun1+13)=2),FebSun1+13,""),IF(AND(YEAR(FebSun1+20)=CalendarYear,MONTH(FebSun1+20)=2),FebSun1+20,""))</f>
        <v>44246</v>
      </c>
      <c r="P9" s="13">
        <f>IF(DAY(FebSun1)=1,IF(AND(YEAR(FebSun1+14)=CalendarYear,MONTH(FebSun1+14)=2),FebSun1+14,""),IF(AND(YEAR(FebSun1+21)=CalendarYear,MONTH(FebSun1+21)=2),FebSun1+21,""))</f>
        <v>44247</v>
      </c>
      <c r="R9" s="13">
        <f>IF(DAY(MarSun1)=1,IF(AND(YEAR(MarSun1+8)=CalendarYear,MONTH(MarSun1+8)=3),MarSun1+8,""),IF(AND(YEAR(MarSun1+15)=CalendarYear,MONTH(MarSun1+15)=3),MarSun1+15,""))</f>
        <v>44269</v>
      </c>
      <c r="S9" s="13">
        <f>IF(DAY(MarSun1)=1,IF(AND(YEAR(MarSun1+9)=CalendarYear,MONTH(MarSun1+9)=3),MarSun1+9,""),IF(AND(YEAR(MarSun1+16)=CalendarYear,MONTH(MarSun1+16)=3),MarSun1+16,""))</f>
        <v>44270</v>
      </c>
      <c r="T9" s="12">
        <f>IF(DAY(MarSun1)=1,IF(AND(YEAR(MarSun1+10)=CalendarYear,MONTH(MarSun1+10)=3),MarSun1+10,""),IF(AND(YEAR(MarSun1+17)=CalendarYear,MONTH(MarSun1+17)=3),MarSun1+17,""))</f>
        <v>44271</v>
      </c>
      <c r="U9" s="12">
        <f>IF(DAY(MarSun1)=1,IF(AND(YEAR(MarSun1+11)=CalendarYear,MONTH(MarSun1+11)=3),MarSun1+11,""),IF(AND(YEAR(MarSun1+18)=CalendarYear,MONTH(MarSun1+18)=3),MarSun1+18,""))</f>
        <v>44272</v>
      </c>
      <c r="V9" s="15">
        <f>IF(DAY(MarSun1)=1,IF(AND(YEAR(MarSun1+12)=CalendarYear,MONTH(MarSun1+12)=3),MarSun1+12,""),IF(AND(YEAR(MarSun1+19)=CalendarYear,MONTH(MarSun1+19)=3),MarSun1+19,""))</f>
        <v>44273</v>
      </c>
      <c r="W9" s="15">
        <f>IF(DAY(MarSun1)=1,IF(AND(YEAR(MarSun1+13)=CalendarYear,MONTH(MarSun1+13)=3),MarSun1+13,""),IF(AND(YEAR(MarSun1+20)=CalendarYear,MONTH(MarSun1+20)=3),MarSun1+20,""))</f>
        <v>44274</v>
      </c>
      <c r="X9" s="13">
        <f>IF(DAY(MarSun1)=1,IF(AND(YEAR(MarSun1+14)=CalendarYear,MONTH(MarSun1+14)=3),MarSun1+14,""),IF(AND(YEAR(MarSun1+21)=CalendarYear,MONTH(MarSun1+21)=3),MarSun1+21,""))</f>
        <v>44275</v>
      </c>
      <c r="Z9" s="13">
        <f>IF(DAY(AprSun1)=1,IF(AND(YEAR(AprSun1+8)=CalendarYear,MONTH(AprSun1+8)=4),AprSun1+8,""),IF(AND(YEAR(AprSun1+15)=CalendarYear,MONTH(AprSun1+15)=4),AprSun1+15,""))</f>
        <v>44297</v>
      </c>
      <c r="AA9" s="13">
        <f>IF(DAY(AprSun1)=1,IF(AND(YEAR(AprSun1+9)=CalendarYear,MONTH(AprSun1+9)=4),AprSun1+9,""),IF(AND(YEAR(AprSun1+16)=CalendarYear,MONTH(AprSun1+16)=4),AprSun1+16,""))</f>
        <v>44298</v>
      </c>
      <c r="AB9" s="12">
        <f>IF(DAY(AprSun1)=1,IF(AND(YEAR(AprSun1+10)=CalendarYear,MONTH(AprSun1+10)=4),AprSun1+10,""),IF(AND(YEAR(AprSun1+17)=CalendarYear,MONTH(AprSun1+17)=4),AprSun1+17,""))</f>
        <v>44299</v>
      </c>
      <c r="AC9" s="12">
        <f>IF(DAY(AprSun1)=1,IF(AND(YEAR(AprSun1+11)=CalendarYear,MONTH(AprSun1+11)=4),AprSun1+11,""),IF(AND(YEAR(AprSun1+18)=CalendarYear,MONTH(AprSun1+18)=4),AprSun1+18,""))</f>
        <v>44300</v>
      </c>
      <c r="AD9" s="15">
        <f>IF(DAY(AprSun1)=1,IF(AND(YEAR(AprSun1+12)=CalendarYear,MONTH(AprSun1+12)=4),AprSun1+12,""),IF(AND(YEAR(AprSun1+19)=CalendarYear,MONTH(AprSun1+19)=4),AprSun1+19,""))</f>
        <v>44301</v>
      </c>
      <c r="AE9" s="15">
        <f>IF(DAY(AprSun1)=1,IF(AND(YEAR(AprSun1+13)=CalendarYear,MONTH(AprSun1+13)=4),AprSun1+13,""),IF(AND(YEAR(AprSun1+20)=CalendarYear,MONTH(AprSun1+20)=4),AprSun1+20,""))</f>
        <v>44302</v>
      </c>
      <c r="AF9" s="13">
        <f>IF(DAY(AprSun1)=1,IF(AND(YEAR(AprSun1+14)=CalendarYear,MONTH(AprSun1+14)=4),AprSun1+14,""),IF(AND(YEAR(AprSun1+21)=CalendarYear,MONTH(AprSun1+21)=4),AprSun1+21,""))</f>
        <v>44303</v>
      </c>
    </row>
    <row r="10" spans="2:33" s="8" customFormat="1" ht="26.1" customHeight="1" x14ac:dyDescent="0.35">
      <c r="B10" s="14">
        <f>IF(DAY(JanSun1)=1,IF(AND(YEAR(JanSun1+15)=CalendarYear,MONTH(JanSun1+15)=1),JanSun1+15,""),IF(AND(YEAR(JanSun1+22)=CalendarYear,MONTH(JanSun1+22)=1),JanSun1+22,""))</f>
        <v>44213</v>
      </c>
      <c r="C10" s="14">
        <f>IF(DAY(JanSun1)=1,IF(AND(YEAR(JanSun1+16)=CalendarYear,MONTH(JanSun1+16)=1),JanSun1+16,""),IF(AND(YEAR(JanSun1+23)=CalendarYear,MONTH(JanSun1+23)=1),JanSun1+23,""))</f>
        <v>44214</v>
      </c>
      <c r="D10" s="14">
        <f>IF(DAY(JanSun1)=1,IF(AND(YEAR(JanSun1+17)=CalendarYear,MONTH(JanSun1+17)=1),JanSun1+17,""),IF(AND(YEAR(JanSun1+24)=CalendarYear,MONTH(JanSun1+24)=1),JanSun1+24,""))</f>
        <v>44215</v>
      </c>
      <c r="E10" s="13">
        <f>IF(DAY(JanSun1)=1,IF(AND(YEAR(JanSun1+18)=CalendarYear,MONTH(JanSun1+18)=1),JanSun1+18,""),IF(AND(YEAR(JanSun1+25)=CalendarYear,MONTH(JanSun1+25)=1),JanSun1+25,""))</f>
        <v>44216</v>
      </c>
      <c r="F10" s="16">
        <f>IF(DAY(JanSun1)=1,IF(AND(YEAR(JanSun1+19)=CalendarYear,MONTH(JanSun1+19)=1),JanSun1+19,""),IF(AND(YEAR(JanSun1+26)=CalendarYear,MONTH(JanSun1+26)=1),JanSun1+26,""))</f>
        <v>44217</v>
      </c>
      <c r="G10" s="13">
        <f>IF(DAY(JanSun1)=1,IF(AND(YEAR(JanSun1+20)=CalendarYear,MONTH(JanSun1+20)=1),JanSun1+20,""),IF(AND(YEAR(JanSun1+27)=CalendarYear,MONTH(JanSun1+27)=1),JanSun1+27,""))</f>
        <v>44218</v>
      </c>
      <c r="H10" s="13">
        <f>IF(DAY(JanSun1)=1,IF(AND(YEAR(JanSun1+21)=CalendarYear,MONTH(JanSun1+21)=1),JanSun1+21,""),IF(AND(YEAR(JanSun1+28)=CalendarYear,MONTH(JanSun1+28)=1),JanSun1+28,""))</f>
        <v>44219</v>
      </c>
      <c r="J10" s="14">
        <f>IF(DAY(FebSun1)=1,IF(AND(YEAR(FebSun1+15)=CalendarYear,MONTH(FebSun1+15)=2),FebSun1+15,""),IF(AND(YEAR(FebSun1+22)=CalendarYear,MONTH(FebSun1+22)=2),FebSun1+22,""))</f>
        <v>44248</v>
      </c>
      <c r="K10" s="14">
        <f>IF(DAY(FebSun1)=1,IF(AND(YEAR(FebSun1+16)=CalendarYear,MONTH(FebSun1+16)=2),FebSun1+16,""),IF(AND(YEAR(FebSun1+23)=CalendarYear,MONTH(FebSun1+23)=2),FebSun1+23,""))</f>
        <v>44249</v>
      </c>
      <c r="L10" s="14">
        <f>IF(DAY(FebSun1)=1,IF(AND(YEAR(FebSun1+17)=CalendarYear,MONTH(FebSun1+17)=2),FebSun1+17,""),IF(AND(YEAR(FebSun1+24)=CalendarYear,MONTH(FebSun1+24)=2),FebSun1+24,""))</f>
        <v>44250</v>
      </c>
      <c r="M10" s="13">
        <f>IF(DAY(FebSun1)=1,IF(AND(YEAR(FebSun1+18)=CalendarYear,MONTH(FebSun1+18)=2),FebSun1+18,""),IF(AND(YEAR(FebSun1+25)=CalendarYear,MONTH(FebSun1+25)=2),FebSun1+25,""))</f>
        <v>44251</v>
      </c>
      <c r="N10" s="16">
        <f>IF(DAY(FebSun1)=1,IF(AND(YEAR(FebSun1+19)=CalendarYear,MONTH(FebSun1+19)=2),FebSun1+19,""),IF(AND(YEAR(FebSun1+26)=CalendarYear,MONTH(FebSun1+26)=2),FebSun1+26,""))</f>
        <v>44252</v>
      </c>
      <c r="O10" s="13">
        <f>IF(DAY(FebSun1)=1,IF(AND(YEAR(FebSun1+20)=CalendarYear,MONTH(FebSun1+20)=2),FebSun1+20,""),IF(AND(YEAR(FebSun1+27)=CalendarYear,MONTH(FebSun1+27)=2),FebSun1+27,""))</f>
        <v>44253</v>
      </c>
      <c r="P10" s="13">
        <f>IF(DAY(FebSun1)=1,IF(AND(YEAR(FebSun1+21)=CalendarYear,MONTH(FebSun1+21)=2),FebSun1+21,""),IF(AND(YEAR(FebSun1+28)=CalendarYear,MONTH(FebSun1+28)=2),FebSun1+28,""))</f>
        <v>44254</v>
      </c>
      <c r="R10" s="14">
        <f>IF(DAY(MarSun1)=1,IF(AND(YEAR(MarSun1+15)=CalendarYear,MONTH(MarSun1+15)=3),MarSun1+15,""),IF(AND(YEAR(MarSun1+22)=CalendarYear,MONTH(MarSun1+22)=3),MarSun1+22,""))</f>
        <v>44276</v>
      </c>
      <c r="S10" s="14">
        <f>IF(DAY(MarSun1)=1,IF(AND(YEAR(MarSun1+16)=CalendarYear,MONTH(MarSun1+16)=3),MarSun1+16,""),IF(AND(YEAR(MarSun1+23)=CalendarYear,MONTH(MarSun1+23)=3),MarSun1+23,""))</f>
        <v>44277</v>
      </c>
      <c r="T10" s="14">
        <f>IF(DAY(MarSun1)=1,IF(AND(YEAR(MarSun1+17)=CalendarYear,MONTH(MarSun1+17)=3),MarSun1+17,""),IF(AND(YEAR(MarSun1+24)=CalendarYear,MONTH(MarSun1+24)=3),MarSun1+24,""))</f>
        <v>44278</v>
      </c>
      <c r="U10" s="13">
        <f>IF(DAY(MarSun1)=1,IF(AND(YEAR(MarSun1+18)=CalendarYear,MONTH(MarSun1+18)=3),MarSun1+18,""),IF(AND(YEAR(MarSun1+25)=CalendarYear,MONTH(MarSun1+25)=3),MarSun1+25,""))</f>
        <v>44279</v>
      </c>
      <c r="V10" s="16">
        <f>IF(DAY(MarSun1)=1,IF(AND(YEAR(MarSun1+19)=CalendarYear,MONTH(MarSun1+19)=3),MarSun1+19,""),IF(AND(YEAR(MarSun1+26)=CalendarYear,MONTH(MarSun1+26)=3),MarSun1+26,""))</f>
        <v>44280</v>
      </c>
      <c r="W10" s="13">
        <f>IF(DAY(MarSun1)=1,IF(AND(YEAR(MarSun1+20)=CalendarYear,MONTH(MarSun1+20)=3),MarSun1+20,""),IF(AND(YEAR(MarSun1+27)=CalendarYear,MONTH(MarSun1+27)=3),MarSun1+27,""))</f>
        <v>44281</v>
      </c>
      <c r="X10" s="13">
        <f>IF(DAY(MarSun1)=1,IF(AND(YEAR(MarSun1+21)=CalendarYear,MONTH(MarSun1+21)=3),MarSun1+21,""),IF(AND(YEAR(MarSun1+28)=CalendarYear,MONTH(MarSun1+28)=3),MarSun1+28,""))</f>
        <v>44282</v>
      </c>
      <c r="Z10" s="14">
        <f>IF(DAY(AprSun1)=1,IF(AND(YEAR(AprSun1+15)=CalendarYear,MONTH(AprSun1+15)=4),AprSun1+15,""),IF(AND(YEAR(AprSun1+22)=CalendarYear,MONTH(AprSun1+22)=4),AprSun1+22,""))</f>
        <v>44304</v>
      </c>
      <c r="AA10" s="14">
        <f>IF(DAY(AprSun1)=1,IF(AND(YEAR(AprSun1+16)=CalendarYear,MONTH(AprSun1+16)=4),AprSun1+16,""),IF(AND(YEAR(AprSun1+23)=CalendarYear,MONTH(AprSun1+23)=4),AprSun1+23,""))</f>
        <v>44305</v>
      </c>
      <c r="AB10" s="14">
        <f>IF(DAY(AprSun1)=1,IF(AND(YEAR(AprSun1+17)=CalendarYear,MONTH(AprSun1+17)=4),AprSun1+17,""),IF(AND(YEAR(AprSun1+24)=CalendarYear,MONTH(AprSun1+24)=4),AprSun1+24,""))</f>
        <v>44306</v>
      </c>
      <c r="AC10" s="13">
        <f>IF(DAY(AprSun1)=1,IF(AND(YEAR(AprSun1+18)=CalendarYear,MONTH(AprSun1+18)=4),AprSun1+18,""),IF(AND(YEAR(AprSun1+25)=CalendarYear,MONTH(AprSun1+25)=4),AprSun1+25,""))</f>
        <v>44307</v>
      </c>
      <c r="AD10" s="16">
        <f>IF(DAY(AprSun1)=1,IF(AND(YEAR(AprSun1+19)=CalendarYear,MONTH(AprSun1+19)=4),AprSun1+19,""),IF(AND(YEAR(AprSun1+26)=CalendarYear,MONTH(AprSun1+26)=4),AprSun1+26,""))</f>
        <v>44308</v>
      </c>
      <c r="AE10" s="13">
        <f>IF(DAY(AprSun1)=1,IF(AND(YEAR(AprSun1+20)=CalendarYear,MONTH(AprSun1+20)=4),AprSun1+20,""),IF(AND(YEAR(AprSun1+27)=CalendarYear,MONTH(AprSun1+27)=4),AprSun1+27,""))</f>
        <v>44309</v>
      </c>
      <c r="AF10" s="13">
        <f>IF(DAY(AprSun1)=1,IF(AND(YEAR(AprSun1+21)=CalendarYear,MONTH(AprSun1+21)=4),AprSun1+21,""),IF(AND(YEAR(AprSun1+28)=CalendarYear,MONTH(AprSun1+28)=4),AprSun1+28,""))</f>
        <v>44310</v>
      </c>
    </row>
    <row r="11" spans="2:33" s="8" customFormat="1" ht="26.1" customHeight="1" x14ac:dyDescent="0.35">
      <c r="B11" s="12">
        <f>IF(DAY(JanSun1)=1,IF(AND(YEAR(JanSun1+22)=CalendarYear,MONTH(JanSun1+22)=1),JanSun1+22,""),IF(AND(YEAR(JanSun1+29)=CalendarYear,MONTH(JanSun1+29)=1),JanSun1+29,""))</f>
        <v>44220</v>
      </c>
      <c r="C11" s="12">
        <f>IF(DAY(JanSun1)=1,IF(AND(YEAR(JanSun1+23)=CalendarYear,MONTH(JanSun1+23)=1),JanSun1+23,""),IF(AND(YEAR(JanSun1+30)=CalendarYear,MONTH(JanSun1+30)=1),JanSun1+30,""))</f>
        <v>44221</v>
      </c>
      <c r="D11" s="17">
        <f>IF(DAY(JanSun1)=1,IF(AND(YEAR(JanSun1+24)=CalendarYear,MONTH(JanSun1+24)=1),JanSun1+24,""),IF(AND(YEAR(JanSun1+31)=CalendarYear,MONTH(JanSun1+31)=1),JanSun1+31,""))</f>
        <v>44222</v>
      </c>
      <c r="E11" s="17">
        <f>IF(DAY(JanSun1)=1,IF(AND(YEAR(JanSun1+25)=CalendarYear,MONTH(JanSun1+25)=1),JanSun1+25,""),IF(AND(YEAR(JanSun1+32)=CalendarYear,MONTH(JanSun1+32)=1),JanSun1+32,""))</f>
        <v>44223</v>
      </c>
      <c r="F11" s="17">
        <f>IF(DAY(JanSun1)=1,IF(AND(YEAR(JanSun1+26)=CalendarYear,MONTH(JanSun1+26)=1),JanSun1+26,""),IF(AND(YEAR(JanSun1+33)=CalendarYear,MONTH(JanSun1+33)=1),JanSun1+33,""))</f>
        <v>44224</v>
      </c>
      <c r="G11" s="18">
        <f>IF(DAY(JanSun1)=1,IF(AND(YEAR(JanSun1+27)=CalendarYear,MONTH(JanSun1+27)=1),JanSun1+27,""),IF(AND(YEAR(JanSun1+34)=CalendarYear,MONTH(JanSun1+34)=1),JanSun1+34,""))</f>
        <v>44225</v>
      </c>
      <c r="H11" s="18">
        <f>IF(DAY(JanSun1)=1,IF(AND(YEAR(JanSun1+28)=CalendarYear,MONTH(JanSun1+28)=1),JanSun1+28,""),IF(AND(YEAR(JanSun1+35)=CalendarYear,MONTH(JanSun1+35)=1),JanSun1+35,""))</f>
        <v>44226</v>
      </c>
      <c r="J11" s="12">
        <f>IF(DAY(FebSun1)=1,IF(AND(YEAR(FebSun1+22)=CalendarYear,MONTH(FebSun1+22)=2),FebSun1+22,""),IF(AND(YEAR(FebSun1+29)=CalendarYear,MONTH(FebSun1+29)=2),FebSun1+29,""))</f>
        <v>44255</v>
      </c>
      <c r="K11" s="12" t="str">
        <f>IF(DAY(FebSun1)=1,IF(AND(YEAR(FebSun1+23)=CalendarYear,MONTH(FebSun1+23)=2),FebSun1+23,""),IF(AND(YEAR(FebSun1+30)=CalendarYear,MONTH(FebSun1+30)=2),FebSun1+30,""))</f>
        <v/>
      </c>
      <c r="L11" s="17" t="str">
        <f>IF(DAY(FebSun1)=1,IF(AND(YEAR(FebSun1+24)=CalendarYear,MONTH(FebSun1+24)=2),FebSun1+24,""),IF(AND(YEAR(FebSun1+31)=CalendarYear,MONTH(FebSun1+31)=2),FebSun1+31,""))</f>
        <v/>
      </c>
      <c r="M11" s="17" t="str">
        <f>IF(DAY(FebSun1)=1,IF(AND(YEAR(FebSun1+25)=CalendarYear,MONTH(FebSun1+25)=2),FebSun1+25,""),IF(AND(YEAR(FebSun1+32)=CalendarYear,MONTH(FebSun1+32)=2),FebSun1+32,""))</f>
        <v/>
      </c>
      <c r="N11" s="17" t="str">
        <f>IF(DAY(FebSun1)=1,IF(AND(YEAR(FebSun1+26)=CalendarYear,MONTH(FebSun1+26)=2),FebSun1+26,""),IF(AND(YEAR(FebSun1+33)=CalendarYear,MONTH(FebSun1+33)=2),FebSun1+33,""))</f>
        <v/>
      </c>
      <c r="O11" s="18" t="str">
        <f>IF(DAY(FebSun1)=1,IF(AND(YEAR(FebSun1+27)=CalendarYear,MONTH(FebSun1+27)=2),FebSun1+27,""),IF(AND(YEAR(FebSun1+34)=CalendarYear,MONTH(FebSun1+34)=2),FebSun1+34,""))</f>
        <v/>
      </c>
      <c r="P11" s="18" t="str">
        <f>IF(DAY(FebSun1)=1,IF(AND(YEAR(FebSun1+28)=CalendarYear,MONTH(FebSun1+28)=2),FebSun1+28,""),IF(AND(YEAR(FebSun1+35)=CalendarYear,MONTH(FebSun1+35)=2),FebSun1+35,""))</f>
        <v/>
      </c>
      <c r="R11" s="12">
        <f>IF(DAY(MarSun1)=1,IF(AND(YEAR(MarSun1+22)=CalendarYear,MONTH(MarSun1+22)=3),MarSun1+22,""),IF(AND(YEAR(MarSun1+29)=CalendarYear,MONTH(MarSun1+29)=3),MarSun1+29,""))</f>
        <v>44283</v>
      </c>
      <c r="S11" s="12">
        <f>IF(DAY(MarSun1)=1,IF(AND(YEAR(MarSun1+23)=CalendarYear,MONTH(MarSun1+23)=3),MarSun1+23,""),IF(AND(YEAR(MarSun1+30)=CalendarYear,MONTH(MarSun1+30)=3),MarSun1+30,""))</f>
        <v>44284</v>
      </c>
      <c r="T11" s="17">
        <f>IF(DAY(MarSun1)=1,IF(AND(YEAR(MarSun1+24)=CalendarYear,MONTH(MarSun1+24)=3),MarSun1+24,""),IF(AND(YEAR(MarSun1+31)=CalendarYear,MONTH(MarSun1+31)=3),MarSun1+31,""))</f>
        <v>44285</v>
      </c>
      <c r="U11" s="17">
        <f>IF(DAY(MarSun1)=1,IF(AND(YEAR(MarSun1+25)=CalendarYear,MONTH(MarSun1+25)=3),MarSun1+25,""),IF(AND(YEAR(MarSun1+32)=CalendarYear,MONTH(MarSun1+32)=3),MarSun1+32,""))</f>
        <v>44286</v>
      </c>
      <c r="V11" s="17" t="str">
        <f>IF(DAY(MarSun1)=1,IF(AND(YEAR(MarSun1+26)=CalendarYear,MONTH(MarSun1+26)=3),MarSun1+26,""),IF(AND(YEAR(MarSun1+33)=CalendarYear,MONTH(MarSun1+33)=3),MarSun1+33,""))</f>
        <v/>
      </c>
      <c r="W11" s="18" t="str">
        <f>IF(DAY(MarSun1)=1,IF(AND(YEAR(MarSun1+27)=CalendarYear,MONTH(MarSun1+27)=3),MarSun1+27,""),IF(AND(YEAR(MarSun1+34)=CalendarYear,MONTH(MarSun1+34)=3),MarSun1+34,""))</f>
        <v/>
      </c>
      <c r="X11" s="18" t="str">
        <f>IF(DAY(MarSun1)=1,IF(AND(YEAR(MarSun1+28)=CalendarYear,MONTH(MarSun1+28)=3),MarSun1+28,""),IF(AND(YEAR(MarSun1+35)=CalendarYear,MONTH(MarSun1+35)=3),MarSun1+35,""))</f>
        <v/>
      </c>
      <c r="Z11" s="12">
        <f>IF(DAY(AprSun1)=1,IF(AND(YEAR(AprSun1+22)=CalendarYear,MONTH(AprSun1+22)=4),AprSun1+22,""),IF(AND(YEAR(AprSun1+29)=CalendarYear,MONTH(AprSun1+29)=4),AprSun1+29,""))</f>
        <v>44311</v>
      </c>
      <c r="AA11" s="12">
        <f>IF(DAY(AprSun1)=1,IF(AND(YEAR(AprSun1+23)=CalendarYear,MONTH(AprSun1+23)=4),AprSun1+23,""),IF(AND(YEAR(AprSun1+30)=CalendarYear,MONTH(AprSun1+30)=4),AprSun1+30,""))</f>
        <v>44312</v>
      </c>
      <c r="AB11" s="17">
        <f>IF(DAY(AprSun1)=1,IF(AND(YEAR(AprSun1+24)=CalendarYear,MONTH(AprSun1+24)=4),AprSun1+24,""),IF(AND(YEAR(AprSun1+31)=CalendarYear,MONTH(AprSun1+31)=4),AprSun1+31,""))</f>
        <v>44313</v>
      </c>
      <c r="AC11" s="17">
        <f>IF(DAY(AprSun1)=1,IF(AND(YEAR(AprSun1+25)=CalendarYear,MONTH(AprSun1+25)=4),AprSun1+25,""),IF(AND(YEAR(AprSun1+32)=CalendarYear,MONTH(AprSun1+32)=4),AprSun1+32,""))</f>
        <v>44314</v>
      </c>
      <c r="AD11" s="17">
        <f>IF(DAY(AprSun1)=1,IF(AND(YEAR(AprSun1+26)=CalendarYear,MONTH(AprSun1+26)=4),AprSun1+26,""),IF(AND(YEAR(AprSun1+33)=CalendarYear,MONTH(AprSun1+33)=4),AprSun1+33,""))</f>
        <v>44315</v>
      </c>
      <c r="AE11" s="18">
        <f>IF(DAY(AprSun1)=1,IF(AND(YEAR(AprSun1+27)=CalendarYear,MONTH(AprSun1+27)=4),AprSun1+27,""),IF(AND(YEAR(AprSun1+34)=CalendarYear,MONTH(AprSun1+34)=4),AprSun1+34,""))</f>
        <v>44316</v>
      </c>
      <c r="AF11" s="18" t="str">
        <f>IF(DAY(AprSun1)=1,IF(AND(YEAR(AprSun1+28)=CalendarYear,MONTH(AprSun1+28)=4),AprSun1+28,""),IF(AND(YEAR(AprSun1+35)=CalendarYear,MONTH(AprSun1+35)=4),AprSun1+35,""))</f>
        <v/>
      </c>
    </row>
    <row r="12" spans="2:33" s="8" customFormat="1" ht="26.1" customHeight="1" x14ac:dyDescent="0.35">
      <c r="B12" s="12">
        <f>IF(DAY(JanSun1)=1,IF(AND(YEAR(JanSun1+29)=CalendarYear,MONTH(JanSun1+29)=1),JanSun1+29,""),IF(AND(YEAR(JanSun1+36)=CalendarYear,MONTH(JanSun1+36)=1),JanSun1+36,""))</f>
        <v>44227</v>
      </c>
      <c r="C12" s="12" t="str">
        <f>IF(DAY(JanSun1)=1,IF(AND(YEAR(JanSun1+30)=CalendarYear,MONTH(JanSun1+30)=1),JanSun1+30,""),IF(AND(YEAR(JanSun1+37)=CalendarYear,MONTH(JanSun1+37)=1),JanSun1+37,""))</f>
        <v/>
      </c>
      <c r="D12" s="17" t="str">
        <f>IF(DAY(JanSun1)=1,IF(AND(YEAR(JanSun1+31)=CalendarYear,MONTH(JanSun1+31)=1),JanSun1+31,""),IF(AND(YEAR(JanSun1+38)=CalendarYear,MONTH(JanSun1+38)=1),JanSun1+38,""))</f>
        <v/>
      </c>
      <c r="E12" s="17" t="str">
        <f>IF(DAY(JanSun1)=1,IF(AND(YEAR(JanSun1+32)=CalendarYear,MONTH(JanSun1+32)=1),JanSun1+32,""),IF(AND(YEAR(JanSun1+39)=CalendarYear,MONTH(JanSun1+39)=1),JanSun1+39,""))</f>
        <v/>
      </c>
      <c r="F12" s="17" t="str">
        <f>IF(DAY(JanSun1)=1,IF(AND(YEAR(JanSun1+33)=CalendarYear,MONTH(JanSun1+33)=1),JanSun1+33,""),IF(AND(YEAR(JanSun1+40)=CalendarYear,MONTH(JanSun1+40)=1),JanSun1+40,""))</f>
        <v/>
      </c>
      <c r="G12" s="18" t="str">
        <f>IF(DAY(JanSun1)=1,IF(AND(YEAR(JanSun1+34)=CalendarYear,MONTH(JanSun1+34)=1),JanSun1+34,""),IF(AND(YEAR(JanSun1+41)=CalendarYear,MONTH(JanSun1+41)=1),JanSun1+41,""))</f>
        <v/>
      </c>
      <c r="H12" s="18" t="str">
        <f>IF(DAY(JanSun1)=1,IF(AND(YEAR(JanSun1+35)=CalendarYear,MONTH(JanSun1+35)=1),JanSun1+35,""),IF(AND(YEAR(JanSun1+42)=CalendarYear,MONTH(JanSun1+42)=1),JanSun1+42,""))</f>
        <v/>
      </c>
      <c r="J12" s="12" t="str">
        <f>IF(DAY(FebSun1)=1,IF(AND(YEAR(FebSun1+29)=CalendarYear,MONTH(FebSun1+29)=2),FebSun1+29,""),IF(AND(YEAR(FebSun1+36)=CalendarYear,MONTH(FebSun1+36)=2),FebSun1+36,""))</f>
        <v/>
      </c>
      <c r="K12" s="12" t="str">
        <f>IF(DAY(FebSun1)=1,IF(AND(YEAR(FebSun1+30)=CalendarYear,MONTH(FebSun1+30)=2),FebSun1+30,""),IF(AND(YEAR(FebSun1+37)=CalendarYear,MONTH(FebSun1+37)=2),FebSun1+37,""))</f>
        <v/>
      </c>
      <c r="L12" s="17" t="str">
        <f>IF(DAY(FebSun1)=1,IF(AND(YEAR(FebSun1+31)=CalendarYear,MONTH(FebSun1+31)=2),FebSun1+31,""),IF(AND(YEAR(FebSun1+38)=CalendarYear,MONTH(FebSun1+38)=2),FebSun1+38,""))</f>
        <v/>
      </c>
      <c r="M12" s="17" t="str">
        <f>IF(DAY(FebSun1)=1,IF(AND(YEAR(FebSun1+32)=CalendarYear,MONTH(FebSun1+32)=2),FebSun1+32,""),IF(AND(YEAR(FebSun1+39)=CalendarYear,MONTH(FebSun1+39)=2),FebSun1+39,""))</f>
        <v/>
      </c>
      <c r="N12" s="17" t="str">
        <f>IF(DAY(FebSun1)=1,IF(AND(YEAR(FebSun1+33)=CalendarYear,MONTH(FebSun1+33)=2),FebSun1+33,""),IF(AND(YEAR(FebSun1+40)=CalendarYear,MONTH(FebSun1+40)=2),FebSun1+40,""))</f>
        <v/>
      </c>
      <c r="O12" s="18" t="str">
        <f>IF(DAY(FebSun1)=1,IF(AND(YEAR(FebSun1+34)=CalendarYear,MONTH(FebSun1+34)=2),FebSun1+34,""),IF(AND(YEAR(FebSun1+41)=CalendarYear,MONTH(FebSun1+41)=2),FebSun1+41,""))</f>
        <v/>
      </c>
      <c r="P12" s="18" t="str">
        <f>IF(DAY(FebSun1)=1,IF(AND(YEAR(FebSun1+35)=CalendarYear,MONTH(FebSun1+35)=2),FebSun1+35,""),IF(AND(YEAR(FebSun1+42)=CalendarYear,MONTH(FebSun1+42)=2),FebSun1+42,""))</f>
        <v/>
      </c>
      <c r="R12" s="12" t="str">
        <f>IF(DAY(MarSun1)=1,IF(AND(YEAR(MarSun1+29)=CalendarYear,MONTH(MarSun1+29)=3),MarSun1+29,""),IF(AND(YEAR(MarSun1+36)=CalendarYear,MONTH(MarSun1+36)=3),MarSun1+36,""))</f>
        <v/>
      </c>
      <c r="S12" s="12" t="str">
        <f>IF(DAY(MarSun1)=1,IF(AND(YEAR(MarSun1+30)=CalendarYear,MONTH(MarSun1+30)=3),MarSun1+30,""),IF(AND(YEAR(MarSun1+37)=CalendarYear,MONTH(MarSun1+37)=3),MarSun1+37,""))</f>
        <v/>
      </c>
      <c r="T12" s="17" t="str">
        <f>IF(DAY(MarSun1)=1,IF(AND(YEAR(MarSun1+31)=CalendarYear,MONTH(MarSun1+31)=3),MarSun1+31,""),IF(AND(YEAR(MarSun1+38)=CalendarYear,MONTH(MarSun1+38)=3),MarSun1+38,""))</f>
        <v/>
      </c>
      <c r="U12" s="17" t="str">
        <f>IF(DAY(MarSun1)=1,IF(AND(YEAR(MarSun1+32)=CalendarYear,MONTH(MarSun1+32)=3),MarSun1+32,""),IF(AND(YEAR(MarSun1+39)=CalendarYear,MONTH(MarSun1+39)=3),MarSun1+39,""))</f>
        <v/>
      </c>
      <c r="V12" s="17" t="str">
        <f>IF(DAY(MarSun1)=1,IF(AND(YEAR(MarSun1+33)=CalendarYear,MONTH(MarSun1+33)=3),MarSun1+33,""),IF(AND(YEAR(MarSun1+40)=CalendarYear,MONTH(MarSun1+40)=3),MarSun1+40,""))</f>
        <v/>
      </c>
      <c r="W12" s="18" t="str">
        <f>IF(DAY(MarSun1)=1,IF(AND(YEAR(MarSun1+34)=CalendarYear,MONTH(MarSun1+34)=3),MarSun1+34,""),IF(AND(YEAR(MarSun1+41)=CalendarYear,MONTH(MarSun1+41)=3),MarSun1+41,""))</f>
        <v/>
      </c>
      <c r="X12" s="18" t="str">
        <f>IF(DAY(MarSun1)=1,IF(AND(YEAR(MarSun1+35)=CalendarYear,MONTH(MarSun1+35)=3),MarSun1+35,""),IF(AND(YEAR(MarSun1+42)=CalendarYear,MONTH(MarSun1+42)=3),MarSun1+42,""))</f>
        <v/>
      </c>
      <c r="Z12" s="12" t="str">
        <f>IF(DAY(AprSun1)=1,IF(AND(YEAR(AprSun1+29)=CalendarYear,MONTH(AprSun1+29)=4),AprSun1+29,""),IF(AND(YEAR(AprSun1+36)=CalendarYear,MONTH(AprSun1+36)=4),AprSun1+36,""))</f>
        <v/>
      </c>
      <c r="AA12" s="12" t="str">
        <f>IF(DAY(AprSun1)=1,IF(AND(YEAR(AprSun1+30)=CalendarYear,MONTH(AprSun1+30)=4),AprSun1+30,""),IF(AND(YEAR(AprSun1+37)=CalendarYear,MONTH(AprSun1+37)=4),AprSun1+37,""))</f>
        <v/>
      </c>
      <c r="AB12" s="17" t="str">
        <f>IF(DAY(AprSun1)=1,IF(AND(YEAR(AprSun1+31)=CalendarYear,MONTH(AprSun1+31)=4),AprSun1+31,""),IF(AND(YEAR(AprSun1+38)=CalendarYear,MONTH(AprSun1+38)=4),AprSun1+38,""))</f>
        <v/>
      </c>
      <c r="AC12" s="17" t="str">
        <f>IF(DAY(AprSun1)=1,IF(AND(YEAR(AprSun1+32)=CalendarYear,MONTH(AprSun1+32)=4),AprSun1+32,""),IF(AND(YEAR(AprSun1+39)=CalendarYear,MONTH(AprSun1+39)=4),AprSun1+39,""))</f>
        <v/>
      </c>
      <c r="AD12" s="17" t="str">
        <f>IF(DAY(AprSun1)=1,IF(AND(YEAR(AprSun1+33)=CalendarYear,MONTH(AprSun1+33)=4),AprSun1+33,""),IF(AND(YEAR(AprSun1+40)=CalendarYear,MONTH(AprSun1+40)=4),AprSun1+40,""))</f>
        <v/>
      </c>
      <c r="AE12" s="18" t="str">
        <f>IF(DAY(AprSun1)=1,IF(AND(YEAR(AprSun1+34)=CalendarYear,MONTH(AprSun1+34)=4),AprSun1+34,""),IF(AND(YEAR(AprSun1+41)=CalendarYear,MONTH(AprSun1+41)=4),AprSun1+41,""))</f>
        <v/>
      </c>
      <c r="AF12" s="18" t="str">
        <f>IF(DAY(AprSun1)=1,IF(AND(YEAR(AprSun1+35)=CalendarYear,MONTH(AprSun1+35)=4),AprSun1+35,""),IF(AND(YEAR(AprSun1+42)=CalendarYear,MONTH(AprSun1+42)=4),AprSun1+42,""))</f>
        <v/>
      </c>
    </row>
    <row r="13" spans="2:33" s="7" customFormat="1" ht="18" customHeight="1" x14ac:dyDescent="0.35"/>
    <row r="14" spans="2:33" s="34" customFormat="1" ht="25.5" customHeight="1" x14ac:dyDescent="0.35">
      <c r="B14" s="56" t="s">
        <v>15</v>
      </c>
      <c r="C14" s="56"/>
      <c r="D14" s="56"/>
      <c r="E14" s="56"/>
      <c r="F14" s="56"/>
      <c r="G14" s="56"/>
      <c r="H14" s="56"/>
      <c r="J14" s="56" t="s">
        <v>16</v>
      </c>
      <c r="K14" s="56"/>
      <c r="L14" s="56"/>
      <c r="M14" s="56"/>
      <c r="N14" s="56"/>
      <c r="O14" s="56"/>
      <c r="P14" s="56"/>
      <c r="R14" s="56" t="s">
        <v>17</v>
      </c>
      <c r="S14" s="56"/>
      <c r="T14" s="56"/>
      <c r="U14" s="56"/>
      <c r="V14" s="56"/>
      <c r="W14" s="56"/>
      <c r="X14" s="56"/>
      <c r="Z14" s="56" t="s">
        <v>18</v>
      </c>
      <c r="AA14" s="56"/>
      <c r="AB14" s="56"/>
      <c r="AC14" s="56"/>
      <c r="AD14" s="56"/>
      <c r="AE14" s="56"/>
      <c r="AF14" s="56"/>
    </row>
    <row r="15" spans="2:33" s="6" customFormat="1" ht="26.1" customHeight="1" x14ac:dyDescent="0.3">
      <c r="B15" s="57" t="s">
        <v>0</v>
      </c>
      <c r="C15" s="58" t="s">
        <v>7</v>
      </c>
      <c r="D15" s="58" t="s">
        <v>8</v>
      </c>
      <c r="E15" s="58" t="s">
        <v>9</v>
      </c>
      <c r="F15" s="58" t="s">
        <v>10</v>
      </c>
      <c r="G15" s="58" t="s">
        <v>11</v>
      </c>
      <c r="H15" s="59" t="s">
        <v>1</v>
      </c>
      <c r="J15" s="57" t="s">
        <v>0</v>
      </c>
      <c r="K15" s="58" t="s">
        <v>7</v>
      </c>
      <c r="L15" s="58" t="s">
        <v>8</v>
      </c>
      <c r="M15" s="58" t="s">
        <v>9</v>
      </c>
      <c r="N15" s="58" t="s">
        <v>10</v>
      </c>
      <c r="O15" s="58" t="s">
        <v>11</v>
      </c>
      <c r="P15" s="59" t="s">
        <v>1</v>
      </c>
      <c r="R15" s="57" t="s">
        <v>0</v>
      </c>
      <c r="S15" s="58" t="s">
        <v>7</v>
      </c>
      <c r="T15" s="58" t="s">
        <v>8</v>
      </c>
      <c r="U15" s="58" t="s">
        <v>9</v>
      </c>
      <c r="V15" s="58" t="s">
        <v>10</v>
      </c>
      <c r="W15" s="58" t="s">
        <v>11</v>
      </c>
      <c r="X15" s="59" t="s">
        <v>1</v>
      </c>
      <c r="Z15" s="57" t="s">
        <v>0</v>
      </c>
      <c r="AA15" s="58" t="s">
        <v>7</v>
      </c>
      <c r="AB15" s="58" t="s">
        <v>8</v>
      </c>
      <c r="AC15" s="58" t="s">
        <v>9</v>
      </c>
      <c r="AD15" s="58" t="s">
        <v>10</v>
      </c>
      <c r="AE15" s="58" t="s">
        <v>11</v>
      </c>
      <c r="AF15" s="59" t="s">
        <v>1</v>
      </c>
    </row>
    <row r="16" spans="2:33" s="8" customFormat="1" ht="26.1" customHeight="1" x14ac:dyDescent="0.35">
      <c r="B16" s="9" t="str">
        <f>IF(DAY(MaySun1)=1,"",IF(AND(YEAR(MaySun1+1)=CalendarYear,MONTH(MaySun1+1)=5),MaySun1+1,""))</f>
        <v/>
      </c>
      <c r="C16" s="9" t="str">
        <f>IF(DAY(MaySun1)=1,"",IF(AND(YEAR(MaySun1+2)=CalendarYear,MONTH(MaySun1+2)=5),MaySun1+2,""))</f>
        <v/>
      </c>
      <c r="D16" s="10" t="str">
        <f>IF(DAY(MaySun1)=1,"",IF(AND(YEAR(MaySun1+3)=CalendarYear,MONTH(MaySun1+3)=5),MaySun1+3,""))</f>
        <v/>
      </c>
      <c r="E16" s="10" t="str">
        <f>IF(DAY(MaySun1)=1,"",IF(AND(YEAR(MaySun1+4)=CalendarYear,MONTH(MaySun1+4)=5),MaySun1+4,""))</f>
        <v/>
      </c>
      <c r="F16" s="10" t="str">
        <f>IF(DAY(MaySun1)=1,"",IF(AND(YEAR(MaySun1+5)=CalendarYear,MONTH(MaySun1+5)=5),MaySun1+5,""))</f>
        <v/>
      </c>
      <c r="G16" s="11" t="str">
        <f>IF(DAY(MaySun1)=1,"",IF(AND(YEAR(MaySun1+6)=CalendarYear,MONTH(MaySun1+6)=5),MaySun1+6,""))</f>
        <v/>
      </c>
      <c r="H16" s="11">
        <f>IF(DAY(MaySun1)=1,IF(AND(YEAR(MaySun1)=CalendarYear,MONTH(MaySun1)=5),MaySun1,""),IF(AND(YEAR(MaySun1+7)=CalendarYear,MONTH(MaySun1+7)=5),MaySun1+7,""))</f>
        <v>44317</v>
      </c>
      <c r="J16" s="9" t="str">
        <f>IF(DAY(JunSun1)=1,"",IF(AND(YEAR(JunSun1+1)=CalendarYear,MONTH(JunSun1+1)=6),JunSun1+1,""))</f>
        <v/>
      </c>
      <c r="K16" s="9" t="str">
        <f>IF(DAY(JunSun1)=1,"",IF(AND(YEAR(JunSun1+2)=CalendarYear,MONTH(JunSun1+2)=6),JunSun1+2,""))</f>
        <v/>
      </c>
      <c r="L16" s="10">
        <f>IF(DAY(JunSun1)=1,"",IF(AND(YEAR(JunSun1+3)=CalendarYear,MONTH(JunSun1+3)=6),JunSun1+3,""))</f>
        <v>44348</v>
      </c>
      <c r="M16" s="10">
        <f>IF(DAY(JunSun1)=1,"",IF(AND(YEAR(JunSun1+4)=CalendarYear,MONTH(JunSun1+4)=6),JunSun1+4,""))</f>
        <v>44349</v>
      </c>
      <c r="N16" s="10">
        <f>IF(DAY(JunSun1)=1,"",IF(AND(YEAR(JunSun1+5)=CalendarYear,MONTH(JunSun1+5)=6),JunSun1+5,""))</f>
        <v>44350</v>
      </c>
      <c r="O16" s="11">
        <f>IF(DAY(JunSun1)=1,"",IF(AND(YEAR(JunSun1+6)=CalendarYear,MONTH(JunSun1+6)=6),JunSun1+6,""))</f>
        <v>44351</v>
      </c>
      <c r="P16" s="11">
        <f>IF(DAY(JunSun1)=1,IF(AND(YEAR(JunSun1)=CalendarYear,MONTH(JunSun1)=6),JunSun1,""),IF(AND(YEAR(JunSun1+7)=CalendarYear,MONTH(JunSun1+7)=6),JunSun1+7,""))</f>
        <v>44352</v>
      </c>
      <c r="R16" s="9" t="str">
        <f>IF(DAY(JulSun1)=1,"",IF(AND(YEAR(JulSun1+1)=CalendarYear,MONTH(JulSun1+1)=7),JulSun1+1,""))</f>
        <v/>
      </c>
      <c r="S16" s="9" t="str">
        <f>IF(DAY(JulSun1)=1,"",IF(AND(YEAR(JulSun1+2)=CalendarYear,MONTH(JulSun1+2)=7),JulSun1+2,""))</f>
        <v/>
      </c>
      <c r="T16" s="10" t="str">
        <f>IF(DAY(JulSun1)=1,"",IF(AND(YEAR(JulSun1+3)=CalendarYear,MONTH(JulSun1+3)=7),JulSun1+3,""))</f>
        <v/>
      </c>
      <c r="U16" s="10" t="str">
        <f>IF(DAY(JulSun1)=1,"",IF(AND(YEAR(JulSun1+4)=CalendarYear,MONTH(JulSun1+4)=7),JulSun1+4,""))</f>
        <v/>
      </c>
      <c r="V16" s="10">
        <f>IF(DAY(JulSun1)=1,"",IF(AND(YEAR(JulSun1+5)=CalendarYear,MONTH(JulSun1+5)=7),JulSun1+5,""))</f>
        <v>44378</v>
      </c>
      <c r="W16" s="11">
        <f>IF(DAY(JulSun1)=1,"",IF(AND(YEAR(JulSun1+6)=CalendarYear,MONTH(JulSun1+6)=7),JulSun1+6,""))</f>
        <v>44379</v>
      </c>
      <c r="X16" s="11">
        <f>IF(DAY(JulSun1)=1,IF(AND(YEAR(JulSun1)=CalendarYear,MONTH(JulSun1)=7),JulSun1,""),IF(AND(YEAR(JulSun1+7)=CalendarYear,MONTH(JulSun1+7)=7),JulSun1+7,""))</f>
        <v>44380</v>
      </c>
      <c r="Z16" s="9">
        <f>IF(DAY(AugSun1)=1,"",IF(AND(YEAR(AugSun1+1)=CalendarYear,MONTH(AugSun1+1)=8),AugSun1+1,""))</f>
        <v>44409</v>
      </c>
      <c r="AA16" s="9">
        <f>IF(DAY(AugSun1)=1,"",IF(AND(YEAR(AugSun1+2)=CalendarYear,MONTH(AugSun1+2)=8),AugSun1+2,""))</f>
        <v>44410</v>
      </c>
      <c r="AB16" s="10">
        <f>IF(DAY(AugSun1)=1,"",IF(AND(YEAR(AugSun1+3)=CalendarYear,MONTH(AugSun1+3)=8),AugSun1+3,""))</f>
        <v>44411</v>
      </c>
      <c r="AC16" s="10">
        <f>IF(DAY(AugSun1)=1,"",IF(AND(YEAR(AugSun1+4)=CalendarYear,MONTH(AugSun1+4)=8),AugSun1+4,""))</f>
        <v>44412</v>
      </c>
      <c r="AD16" s="10">
        <f>IF(DAY(AugSun1)=1,"",IF(AND(YEAR(AugSun1+5)=CalendarYear,MONTH(AugSun1+5)=8),AugSun1+5,""))</f>
        <v>44413</v>
      </c>
      <c r="AE16" s="11">
        <f>IF(DAY(AugSun1)=1,"",IF(AND(YEAR(AugSun1+6)=CalendarYear,MONTH(AugSun1+6)=8),AugSun1+6,""))</f>
        <v>44414</v>
      </c>
      <c r="AF16" s="11">
        <f>IF(DAY(AugSun1)=1,IF(AND(YEAR(AugSun1)=CalendarYear,MONTH(AugSun1)=8),AugSun1,""),IF(AND(YEAR(AugSun1+7)=CalendarYear,MONTH(AugSun1+7)=8),AugSun1+7,""))</f>
        <v>44415</v>
      </c>
    </row>
    <row r="17" spans="2:32" s="8" customFormat="1" ht="26.1" customHeight="1" x14ac:dyDescent="0.35">
      <c r="B17" s="12">
        <f>IF(DAY(MaySun1)=1,IF(AND(YEAR(MaySun1+1)=CalendarYear,MONTH(MaySun1+1)=5),MaySun1+1,""),IF(AND(YEAR(MaySun1+8)=CalendarYear,MONTH(MaySun1+8)=5),MaySun1+8,""))</f>
        <v>44318</v>
      </c>
      <c r="C17" s="12">
        <f>IF(DAY(MaySun1)=1,IF(AND(YEAR(MaySun1+2)=CalendarYear,MONTH(MaySun1+2)=5),MaySun1+2,""),IF(AND(YEAR(MaySun1+9)=CalendarYear,MONTH(MaySun1+9)=5),MaySun1+9,""))</f>
        <v>44319</v>
      </c>
      <c r="D17" s="12">
        <f>IF(DAY(MaySun1)=1,IF(AND(YEAR(MaySun1+3)=CalendarYear,MONTH(MaySun1+3)=5),MaySun1+3,""),IF(AND(YEAR(MaySun1+10)=CalendarYear,MONTH(MaySun1+10)=5),MaySun1+10,""))</f>
        <v>44320</v>
      </c>
      <c r="E17" s="13">
        <f>IF(DAY(MaySun1)=1,IF(AND(YEAR(MaySun1+4)=CalendarYear,MONTH(MaySun1+4)=5),MaySun1+4,""),IF(AND(YEAR(MaySun1+11)=CalendarYear,MONTH(MaySun1+11)=5),MaySun1+11,""))</f>
        <v>44321</v>
      </c>
      <c r="F17" s="13">
        <f>IF(DAY(MaySun1)=1,IF(AND(YEAR(MaySun1+5)=CalendarYear,MONTH(MaySun1+5)=5),MaySun1+5,""),IF(AND(YEAR(MaySun1+12)=CalendarYear,MONTH(MaySun1+12)=5),MaySun1+12,""))</f>
        <v>44322</v>
      </c>
      <c r="G17" s="14">
        <f>IF(DAY(MaySun1)=1,IF(AND(YEAR(MaySun1+6)=CalendarYear,MONTH(MaySun1+6)=5),MaySun1+6,""),IF(AND(YEAR(MaySun1+13)=CalendarYear,MONTH(MaySun1+13)=5),MaySun1+13,""))</f>
        <v>44323</v>
      </c>
      <c r="H17" s="14">
        <f>IF(DAY(MaySun1)=1,IF(AND(YEAR(MaySun1+7)=CalendarYear,MONTH(MaySun1+7)=5),MaySun1+7,""),IF(AND(YEAR(MaySun1+14)=CalendarYear,MONTH(MaySun1+14)=5),MaySun1+14,""))</f>
        <v>44324</v>
      </c>
      <c r="J17" s="12">
        <f>IF(DAY(JunSun1)=1,IF(AND(YEAR(JunSun1+1)=CalendarYear,MONTH(JunSun1+1)=6),JunSun1+1,""),IF(AND(YEAR(JunSun1+8)=CalendarYear,MONTH(JunSun1+8)=6),JunSun1+8,""))</f>
        <v>44353</v>
      </c>
      <c r="K17" s="12">
        <f>IF(DAY(JunSun1)=1,IF(AND(YEAR(JunSun1+2)=CalendarYear,MONTH(JunSun1+2)=6),JunSun1+2,""),IF(AND(YEAR(JunSun1+9)=CalendarYear,MONTH(JunSun1+9)=6),JunSun1+9,""))</f>
        <v>44354</v>
      </c>
      <c r="L17" s="12">
        <f>IF(DAY(JunSun1)=1,IF(AND(YEAR(JunSun1+3)=CalendarYear,MONTH(JunSun1+3)=6),JunSun1+3,""),IF(AND(YEAR(JunSun1+10)=CalendarYear,MONTH(JunSun1+10)=6),JunSun1+10,""))</f>
        <v>44355</v>
      </c>
      <c r="M17" s="13">
        <f>IF(DAY(JunSun1)=1,IF(AND(YEAR(JunSun1+4)=CalendarYear,MONTH(JunSun1+4)=6),JunSun1+4,""),IF(AND(YEAR(JunSun1+11)=CalendarYear,MONTH(JunSun1+11)=6),JunSun1+11,""))</f>
        <v>44356</v>
      </c>
      <c r="N17" s="13">
        <f>IF(DAY(JunSun1)=1,IF(AND(YEAR(JunSun1+5)=CalendarYear,MONTH(JunSun1+5)=6),JunSun1+5,""),IF(AND(YEAR(JunSun1+12)=CalendarYear,MONTH(JunSun1+12)=6),JunSun1+12,""))</f>
        <v>44357</v>
      </c>
      <c r="O17" s="14">
        <f>IF(DAY(JunSun1)=1,IF(AND(YEAR(JunSun1+6)=CalendarYear,MONTH(JunSun1+6)=6),JunSun1+6,""),IF(AND(YEAR(JunSun1+13)=CalendarYear,MONTH(JunSun1+13)=6),JunSun1+13,""))</f>
        <v>44358</v>
      </c>
      <c r="P17" s="14">
        <f>IF(DAY(JunSun1)=1,IF(AND(YEAR(JunSun1+7)=CalendarYear,MONTH(JunSun1+7)=6),JunSun1+7,""),IF(AND(YEAR(JunSun1+14)=CalendarYear,MONTH(JunSun1+14)=6),JunSun1+14,""))</f>
        <v>44359</v>
      </c>
      <c r="R17" s="12">
        <f>IF(DAY(JulSun1)=1,IF(AND(YEAR(JulSun1+1)=CalendarYear,MONTH(JulSun1+1)=7),JulSun1+1,""),IF(AND(YEAR(JulSun1+8)=CalendarYear,MONTH(JulSun1+8)=7),JulSun1+8,""))</f>
        <v>44381</v>
      </c>
      <c r="S17" s="12">
        <f>IF(DAY(JulSun1)=1,IF(AND(YEAR(JulSun1+2)=CalendarYear,MONTH(JulSun1+2)=7),JulSun1+2,""),IF(AND(YEAR(JulSun1+9)=CalendarYear,MONTH(JulSun1+9)=7),JulSun1+9,""))</f>
        <v>44382</v>
      </c>
      <c r="T17" s="12">
        <f>IF(DAY(JulSun1)=1,IF(AND(YEAR(JulSun1+3)=CalendarYear,MONTH(JulSun1+3)=7),JulSun1+3,""),IF(AND(YEAR(JulSun1+10)=CalendarYear,MONTH(JulSun1+10)=7),JulSun1+10,""))</f>
        <v>44383</v>
      </c>
      <c r="U17" s="13">
        <f>IF(DAY(JulSun1)=1,IF(AND(YEAR(JulSun1+4)=CalendarYear,MONTH(JulSun1+4)=7),JulSun1+4,""),IF(AND(YEAR(JulSun1+11)=CalendarYear,MONTH(JulSun1+11)=7),JulSun1+11,""))</f>
        <v>44384</v>
      </c>
      <c r="V17" s="13">
        <f>IF(DAY(JulSun1)=1,IF(AND(YEAR(JulSun1+5)=CalendarYear,MONTH(JulSun1+5)=7),JulSun1+5,""),IF(AND(YEAR(JulSun1+12)=CalendarYear,MONTH(JulSun1+12)=7),JulSun1+12,""))</f>
        <v>44385</v>
      </c>
      <c r="W17" s="14">
        <f>IF(DAY(JulSun1)=1,IF(AND(YEAR(JulSun1+6)=CalendarYear,MONTH(JulSun1+6)=7),JulSun1+6,""),IF(AND(YEAR(JulSun1+13)=CalendarYear,MONTH(JulSun1+13)=7),JulSun1+13,""))</f>
        <v>44386</v>
      </c>
      <c r="X17" s="14">
        <f>IF(DAY(JulSun1)=1,IF(AND(YEAR(JulSun1+7)=CalendarYear,MONTH(JulSun1+7)=7),JulSun1+7,""),IF(AND(YEAR(JulSun1+14)=CalendarYear,MONTH(JulSun1+14)=7),JulSun1+14,""))</f>
        <v>44387</v>
      </c>
      <c r="Z17" s="12">
        <f>IF(DAY(AugSun1)=1,IF(AND(YEAR(AugSun1+1)=CalendarYear,MONTH(AugSun1+1)=8),AugSun1+1,""),IF(AND(YEAR(AugSun1+8)=CalendarYear,MONTH(AugSun1+8)=8),AugSun1+8,""))</f>
        <v>44416</v>
      </c>
      <c r="AA17" s="12">
        <f>IF(DAY(AugSun1)=1,IF(AND(YEAR(AugSun1+2)=CalendarYear,MONTH(AugSun1+2)=8),AugSun1+2,""),IF(AND(YEAR(AugSun1+9)=CalendarYear,MONTH(AugSun1+9)=8),AugSun1+9,""))</f>
        <v>44417</v>
      </c>
      <c r="AB17" s="12">
        <f>IF(DAY(AugSun1)=1,IF(AND(YEAR(AugSun1+3)=CalendarYear,MONTH(AugSun1+3)=8),AugSun1+3,""),IF(AND(YEAR(AugSun1+10)=CalendarYear,MONTH(AugSun1+10)=8),AugSun1+10,""))</f>
        <v>44418</v>
      </c>
      <c r="AC17" s="13">
        <f>IF(DAY(AugSun1)=1,IF(AND(YEAR(AugSun1+4)=CalendarYear,MONTH(AugSun1+4)=8),AugSun1+4,""),IF(AND(YEAR(AugSun1+11)=CalendarYear,MONTH(AugSun1+11)=8),AugSun1+11,""))</f>
        <v>44419</v>
      </c>
      <c r="AD17" s="13">
        <f>IF(DAY(AugSun1)=1,IF(AND(YEAR(AugSun1+5)=CalendarYear,MONTH(AugSun1+5)=8),AugSun1+5,""),IF(AND(YEAR(AugSun1+12)=CalendarYear,MONTH(AugSun1+12)=8),AugSun1+12,""))</f>
        <v>44420</v>
      </c>
      <c r="AE17" s="14">
        <f>IF(DAY(AugSun1)=1,IF(AND(YEAR(AugSun1+6)=CalendarYear,MONTH(AugSun1+6)=8),AugSun1+6,""),IF(AND(YEAR(AugSun1+13)=CalendarYear,MONTH(AugSun1+13)=8),AugSun1+13,""))</f>
        <v>44421</v>
      </c>
      <c r="AF17" s="14">
        <f>IF(DAY(AugSun1)=1,IF(AND(YEAR(AugSun1+7)=CalendarYear,MONTH(AugSun1+7)=8),AugSun1+7,""),IF(AND(YEAR(AugSun1+14)=CalendarYear,MONTH(AugSun1+14)=8),AugSun1+14,""))</f>
        <v>44422</v>
      </c>
    </row>
    <row r="18" spans="2:32" s="8" customFormat="1" ht="26.1" customHeight="1" x14ac:dyDescent="0.35">
      <c r="B18" s="13">
        <f>IF(DAY(MaySun1)=1,IF(AND(YEAR(MaySun1+8)=CalendarYear,MONTH(MaySun1+8)=5),MaySun1+8,""),IF(AND(YEAR(MaySun1+15)=CalendarYear,MONTH(MaySun1+15)=5),MaySun1+15,""))</f>
        <v>44325</v>
      </c>
      <c r="C18" s="13">
        <f>IF(DAY(MaySun1)=1,IF(AND(YEAR(MaySun1+9)=CalendarYear,MONTH(MaySun1+9)=5),MaySun1+9,""),IF(AND(YEAR(MaySun1+16)=CalendarYear,MONTH(MaySun1+16)=5),MaySun1+16,""))</f>
        <v>44326</v>
      </c>
      <c r="D18" s="12">
        <f>IF(DAY(MaySun1)=1,IF(AND(YEAR(MaySun1+10)=CalendarYear,MONTH(MaySun1+10)=5),MaySun1+10,""),IF(AND(YEAR(MaySun1+17)=CalendarYear,MONTH(MaySun1+17)=5),MaySun1+17,""))</f>
        <v>44327</v>
      </c>
      <c r="E18" s="12">
        <f>IF(DAY(MaySun1)=1,IF(AND(YEAR(MaySun1+11)=CalendarYear,MONTH(MaySun1+11)=5),MaySun1+11,""),IF(AND(YEAR(MaySun1+18)=CalendarYear,MONTH(MaySun1+18)=5),MaySun1+18,""))</f>
        <v>44328</v>
      </c>
      <c r="F18" s="15">
        <f>IF(DAY(MaySun1)=1,IF(AND(YEAR(MaySun1+12)=CalendarYear,MONTH(MaySun1+12)=5),MaySun1+12,""),IF(AND(YEAR(MaySun1+19)=CalendarYear,MONTH(MaySun1+19)=5),MaySun1+19,""))</f>
        <v>44329</v>
      </c>
      <c r="G18" s="15">
        <f>IF(DAY(MaySun1)=1,IF(AND(YEAR(MaySun1+13)=CalendarYear,MONTH(MaySun1+13)=5),MaySun1+13,""),IF(AND(YEAR(MaySun1+20)=CalendarYear,MONTH(MaySun1+20)=5),MaySun1+20,""))</f>
        <v>44330</v>
      </c>
      <c r="H18" s="13">
        <f>IF(DAY(MaySun1)=1,IF(AND(YEAR(MaySun1+14)=CalendarYear,MONTH(MaySun1+14)=5),MaySun1+14,""),IF(AND(YEAR(MaySun1+21)=CalendarYear,MONTH(MaySun1+21)=5),MaySun1+21,""))</f>
        <v>44331</v>
      </c>
      <c r="J18" s="13">
        <f>IF(DAY(JunSun1)=1,IF(AND(YEAR(JunSun1+8)=CalendarYear,MONTH(JunSun1+8)=6),JunSun1+8,""),IF(AND(YEAR(JunSun1+15)=CalendarYear,MONTH(JunSun1+15)=6),JunSun1+15,""))</f>
        <v>44360</v>
      </c>
      <c r="K18" s="13">
        <f>IF(DAY(JunSun1)=1,IF(AND(YEAR(JunSun1+9)=CalendarYear,MONTH(JunSun1+9)=6),JunSun1+9,""),IF(AND(YEAR(JunSun1+16)=CalendarYear,MONTH(JunSun1+16)=6),JunSun1+16,""))</f>
        <v>44361</v>
      </c>
      <c r="L18" s="12">
        <f>IF(DAY(JunSun1)=1,IF(AND(YEAR(JunSun1+10)=CalendarYear,MONTH(JunSun1+10)=6),JunSun1+10,""),IF(AND(YEAR(JunSun1+17)=CalendarYear,MONTH(JunSun1+17)=6),JunSun1+17,""))</f>
        <v>44362</v>
      </c>
      <c r="M18" s="12">
        <f>IF(DAY(JunSun1)=1,IF(AND(YEAR(JunSun1+11)=CalendarYear,MONTH(JunSun1+11)=6),JunSun1+11,""),IF(AND(YEAR(JunSun1+18)=CalendarYear,MONTH(JunSun1+18)=6),JunSun1+18,""))</f>
        <v>44363</v>
      </c>
      <c r="N18" s="15">
        <f>IF(DAY(JunSun1)=1,IF(AND(YEAR(JunSun1+12)=CalendarYear,MONTH(JunSun1+12)=6),JunSun1+12,""),IF(AND(YEAR(JunSun1+19)=CalendarYear,MONTH(JunSun1+19)=6),JunSun1+19,""))</f>
        <v>44364</v>
      </c>
      <c r="O18" s="15">
        <f>IF(DAY(JunSun1)=1,IF(AND(YEAR(JunSun1+13)=CalendarYear,MONTH(JunSun1+13)=6),JunSun1+13,""),IF(AND(YEAR(JunSun1+20)=CalendarYear,MONTH(JunSun1+20)=6),JunSun1+20,""))</f>
        <v>44365</v>
      </c>
      <c r="P18" s="13">
        <f>IF(DAY(JunSun1)=1,IF(AND(YEAR(JunSun1+14)=CalendarYear,MONTH(JunSun1+14)=6),JunSun1+14,""),IF(AND(YEAR(JunSun1+21)=CalendarYear,MONTH(JunSun1+21)=6),JunSun1+21,""))</f>
        <v>44366</v>
      </c>
      <c r="R18" s="13">
        <f>IF(DAY(JulSun1)=1,IF(AND(YEAR(JulSun1+8)=CalendarYear,MONTH(JulSun1+8)=7),JulSun1+8,""),IF(AND(YEAR(JulSun1+15)=CalendarYear,MONTH(JulSun1+15)=7),JulSun1+15,""))</f>
        <v>44388</v>
      </c>
      <c r="S18" s="13">
        <f>IF(DAY(JulSun1)=1,IF(AND(YEAR(JulSun1+9)=CalendarYear,MONTH(JulSun1+9)=7),JulSun1+9,""),IF(AND(YEAR(JulSun1+16)=CalendarYear,MONTH(JulSun1+16)=7),JulSun1+16,""))</f>
        <v>44389</v>
      </c>
      <c r="T18" s="12">
        <f>IF(DAY(JulSun1)=1,IF(AND(YEAR(JulSun1+10)=CalendarYear,MONTH(JulSun1+10)=7),JulSun1+10,""),IF(AND(YEAR(JulSun1+17)=CalendarYear,MONTH(JulSun1+17)=7),JulSun1+17,""))</f>
        <v>44390</v>
      </c>
      <c r="U18" s="12">
        <f>IF(DAY(JulSun1)=1,IF(AND(YEAR(JulSun1+11)=CalendarYear,MONTH(JulSun1+11)=7),JulSun1+11,""),IF(AND(YEAR(JulSun1+18)=CalendarYear,MONTH(JulSun1+18)=7),JulSun1+18,""))</f>
        <v>44391</v>
      </c>
      <c r="V18" s="15">
        <f>IF(DAY(JulSun1)=1,IF(AND(YEAR(JulSun1+12)=CalendarYear,MONTH(JulSun1+12)=7),JulSun1+12,""),IF(AND(YEAR(JulSun1+19)=CalendarYear,MONTH(JulSun1+19)=7),JulSun1+19,""))</f>
        <v>44392</v>
      </c>
      <c r="W18" s="15">
        <f>IF(DAY(JulSun1)=1,IF(AND(YEAR(JulSun1+13)=CalendarYear,MONTH(JulSun1+13)=7),JulSun1+13,""),IF(AND(YEAR(JulSun1+20)=CalendarYear,MONTH(JulSun1+20)=7),JulSun1+20,""))</f>
        <v>44393</v>
      </c>
      <c r="X18" s="13">
        <f>IF(DAY(JulSun1)=1,IF(AND(YEAR(JulSun1+14)=CalendarYear,MONTH(JulSun1+14)=7),JulSun1+14,""),IF(AND(YEAR(JulSun1+21)=CalendarYear,MONTH(JulSun1+21)=7),JulSun1+21,""))</f>
        <v>44394</v>
      </c>
      <c r="Z18" s="13">
        <f>IF(DAY(AugSun1)=1,IF(AND(YEAR(AugSun1+8)=CalendarYear,MONTH(AugSun1+8)=8),AugSun1+8,""),IF(AND(YEAR(AugSun1+15)=CalendarYear,MONTH(AugSun1+15)=8),AugSun1+15,""))</f>
        <v>44423</v>
      </c>
      <c r="AA18" s="13">
        <f>IF(DAY(AugSun1)=1,IF(AND(YEAR(AugSun1+9)=CalendarYear,MONTH(AugSun1+9)=8),AugSun1+9,""),IF(AND(YEAR(AugSun1+16)=CalendarYear,MONTH(AugSun1+16)=8),AugSun1+16,""))</f>
        <v>44424</v>
      </c>
      <c r="AB18" s="12">
        <f>IF(DAY(AugSun1)=1,IF(AND(YEAR(AugSun1+10)=CalendarYear,MONTH(AugSun1+10)=8),AugSun1+10,""),IF(AND(YEAR(AugSun1+17)=CalendarYear,MONTH(AugSun1+17)=8),AugSun1+17,""))</f>
        <v>44425</v>
      </c>
      <c r="AC18" s="12">
        <f>IF(DAY(AugSun1)=1,IF(AND(YEAR(AugSun1+11)=CalendarYear,MONTH(AugSun1+11)=8),AugSun1+11,""),IF(AND(YEAR(AugSun1+18)=CalendarYear,MONTH(AugSun1+18)=8),AugSun1+18,""))</f>
        <v>44426</v>
      </c>
      <c r="AD18" s="15">
        <f>IF(DAY(AugSun1)=1,IF(AND(YEAR(AugSun1+12)=CalendarYear,MONTH(AugSun1+12)=8),AugSun1+12,""),IF(AND(YEAR(AugSun1+19)=CalendarYear,MONTH(AugSun1+19)=8),AugSun1+19,""))</f>
        <v>44427</v>
      </c>
      <c r="AE18" s="15">
        <f>IF(DAY(AugSun1)=1,IF(AND(YEAR(AugSun1+13)=CalendarYear,MONTH(AugSun1+13)=8),AugSun1+13,""),IF(AND(YEAR(AugSun1+20)=CalendarYear,MONTH(AugSun1+20)=8),AugSun1+20,""))</f>
        <v>44428</v>
      </c>
      <c r="AF18" s="13">
        <f>IF(DAY(AugSun1)=1,IF(AND(YEAR(AugSun1+14)=CalendarYear,MONTH(AugSun1+14)=8),AugSun1+14,""),IF(AND(YEAR(AugSun1+21)=CalendarYear,MONTH(AugSun1+21)=8),AugSun1+21,""))</f>
        <v>44429</v>
      </c>
    </row>
    <row r="19" spans="2:32" s="8" customFormat="1" ht="26.1" customHeight="1" x14ac:dyDescent="0.35">
      <c r="B19" s="14">
        <f>IF(DAY(MaySun1)=1,IF(AND(YEAR(MaySun1+15)=CalendarYear,MONTH(MaySun1+15)=5),MaySun1+15,""),IF(AND(YEAR(MaySun1+22)=CalendarYear,MONTH(MaySun1+22)=5),MaySun1+22,""))</f>
        <v>44332</v>
      </c>
      <c r="C19" s="14">
        <f>IF(DAY(MaySun1)=1,IF(AND(YEAR(MaySun1+16)=CalendarYear,MONTH(MaySun1+16)=5),MaySun1+16,""),IF(AND(YEAR(MaySun1+23)=CalendarYear,MONTH(MaySun1+23)=5),MaySun1+23,""))</f>
        <v>44333</v>
      </c>
      <c r="D19" s="14">
        <f>IF(DAY(MaySun1)=1,IF(AND(YEAR(MaySun1+17)=CalendarYear,MONTH(MaySun1+17)=5),MaySun1+17,""),IF(AND(YEAR(MaySun1+24)=CalendarYear,MONTH(MaySun1+24)=5),MaySun1+24,""))</f>
        <v>44334</v>
      </c>
      <c r="E19" s="13">
        <f>IF(DAY(MaySun1)=1,IF(AND(YEAR(MaySun1+18)=CalendarYear,MONTH(MaySun1+18)=5),MaySun1+18,""),IF(AND(YEAR(MaySun1+25)=CalendarYear,MONTH(MaySun1+25)=5),MaySun1+25,""))</f>
        <v>44335</v>
      </c>
      <c r="F19" s="16">
        <f>IF(DAY(MaySun1)=1,IF(AND(YEAR(MaySun1+19)=CalendarYear,MONTH(MaySun1+19)=5),MaySun1+19,""),IF(AND(YEAR(MaySun1+26)=CalendarYear,MONTH(MaySun1+26)=5),MaySun1+26,""))</f>
        <v>44336</v>
      </c>
      <c r="G19" s="13">
        <f>IF(DAY(MaySun1)=1,IF(AND(YEAR(MaySun1+20)=CalendarYear,MONTH(MaySun1+20)=5),MaySun1+20,""),IF(AND(YEAR(MaySun1+27)=CalendarYear,MONTH(MaySun1+27)=5),MaySun1+27,""))</f>
        <v>44337</v>
      </c>
      <c r="H19" s="13">
        <f>IF(DAY(MaySun1)=1,IF(AND(YEAR(MaySun1+21)=CalendarYear,MONTH(MaySun1+21)=5),MaySun1+21,""),IF(AND(YEAR(MaySun1+28)=CalendarYear,MONTH(MaySun1+28)=5),MaySun1+28,""))</f>
        <v>44338</v>
      </c>
      <c r="J19" s="14">
        <f>IF(DAY(JunSun1)=1,IF(AND(YEAR(JunSun1+15)=CalendarYear,MONTH(JunSun1+15)=6),JunSun1+15,""),IF(AND(YEAR(JunSun1+22)=CalendarYear,MONTH(JunSun1+22)=6),JunSun1+22,""))</f>
        <v>44367</v>
      </c>
      <c r="K19" s="14">
        <f>IF(DAY(JunSun1)=1,IF(AND(YEAR(JunSun1+16)=CalendarYear,MONTH(JunSun1+16)=6),JunSun1+16,""),IF(AND(YEAR(JunSun1+23)=CalendarYear,MONTH(JunSun1+23)=6),JunSun1+23,""))</f>
        <v>44368</v>
      </c>
      <c r="L19" s="14">
        <f>IF(DAY(JunSun1)=1,IF(AND(YEAR(JunSun1+17)=CalendarYear,MONTH(JunSun1+17)=6),JunSun1+17,""),IF(AND(YEAR(JunSun1+24)=CalendarYear,MONTH(JunSun1+24)=6),JunSun1+24,""))</f>
        <v>44369</v>
      </c>
      <c r="M19" s="13">
        <f>IF(DAY(JunSun1)=1,IF(AND(YEAR(JunSun1+18)=CalendarYear,MONTH(JunSun1+18)=6),JunSun1+18,""),IF(AND(YEAR(JunSun1+25)=CalendarYear,MONTH(JunSun1+25)=6),JunSun1+25,""))</f>
        <v>44370</v>
      </c>
      <c r="N19" s="16">
        <f>IF(DAY(JunSun1)=1,IF(AND(YEAR(JunSun1+19)=CalendarYear,MONTH(JunSun1+19)=6),JunSun1+19,""),IF(AND(YEAR(JunSun1+26)=CalendarYear,MONTH(JunSun1+26)=6),JunSun1+26,""))</f>
        <v>44371</v>
      </c>
      <c r="O19" s="13">
        <f>IF(DAY(JunSun1)=1,IF(AND(YEAR(JunSun1+20)=CalendarYear,MONTH(JunSun1+20)=6),JunSun1+20,""),IF(AND(YEAR(JunSun1+27)=CalendarYear,MONTH(JunSun1+27)=6),JunSun1+27,""))</f>
        <v>44372</v>
      </c>
      <c r="P19" s="13">
        <f>IF(DAY(JunSun1)=1,IF(AND(YEAR(JunSun1+21)=CalendarYear,MONTH(JunSun1+21)=6),JunSun1+21,""),IF(AND(YEAR(JunSun1+28)=CalendarYear,MONTH(JunSun1+28)=6),JunSun1+28,""))</f>
        <v>44373</v>
      </c>
      <c r="R19" s="14">
        <f>IF(DAY(JulSun1)=1,IF(AND(YEAR(JulSun1+15)=CalendarYear,MONTH(JulSun1+15)=7),JulSun1+15,""),IF(AND(YEAR(JulSun1+22)=CalendarYear,MONTH(JulSun1+22)=7),JulSun1+22,""))</f>
        <v>44395</v>
      </c>
      <c r="S19" s="14">
        <f>IF(DAY(JulSun1)=1,IF(AND(YEAR(JulSun1+16)=CalendarYear,MONTH(JulSun1+16)=7),JulSun1+16,""),IF(AND(YEAR(JulSun1+23)=CalendarYear,MONTH(JulSun1+23)=7),JulSun1+23,""))</f>
        <v>44396</v>
      </c>
      <c r="T19" s="14">
        <f>IF(DAY(JulSun1)=1,IF(AND(YEAR(JulSun1+17)=CalendarYear,MONTH(JulSun1+17)=7),JulSun1+17,""),IF(AND(YEAR(JulSun1+24)=CalendarYear,MONTH(JulSun1+24)=7),JulSun1+24,""))</f>
        <v>44397</v>
      </c>
      <c r="U19" s="13">
        <f>IF(DAY(JulSun1)=1,IF(AND(YEAR(JulSun1+18)=CalendarYear,MONTH(JulSun1+18)=7),JulSun1+18,""),IF(AND(YEAR(JulSun1+25)=CalendarYear,MONTH(JulSun1+25)=7),JulSun1+25,""))</f>
        <v>44398</v>
      </c>
      <c r="V19" s="16">
        <f>IF(DAY(JulSun1)=1,IF(AND(YEAR(JulSun1+19)=CalendarYear,MONTH(JulSun1+19)=7),JulSun1+19,""),IF(AND(YEAR(JulSun1+26)=CalendarYear,MONTH(JulSun1+26)=7),JulSun1+26,""))</f>
        <v>44399</v>
      </c>
      <c r="W19" s="13">
        <f>IF(DAY(JulSun1)=1,IF(AND(YEAR(JulSun1+20)=CalendarYear,MONTH(JulSun1+20)=7),JulSun1+20,""),IF(AND(YEAR(JulSun1+27)=CalendarYear,MONTH(JulSun1+27)=7),JulSun1+27,""))</f>
        <v>44400</v>
      </c>
      <c r="X19" s="13">
        <f>IF(DAY(JulSun1)=1,IF(AND(YEAR(JulSun1+21)=CalendarYear,MONTH(JulSun1+21)=7),JulSun1+21,""),IF(AND(YEAR(JulSun1+28)=CalendarYear,MONTH(JulSun1+28)=7),JulSun1+28,""))</f>
        <v>44401</v>
      </c>
      <c r="Z19" s="14">
        <f>IF(DAY(AugSun1)=1,IF(AND(YEAR(AugSun1+15)=CalendarYear,MONTH(AugSun1+15)=8),AugSun1+15,""),IF(AND(YEAR(AugSun1+22)=CalendarYear,MONTH(AugSun1+22)=8),AugSun1+22,""))</f>
        <v>44430</v>
      </c>
      <c r="AA19" s="14">
        <f>IF(DAY(AugSun1)=1,IF(AND(YEAR(AugSun1+16)=CalendarYear,MONTH(AugSun1+16)=8),AugSun1+16,""),IF(AND(YEAR(AugSun1+23)=CalendarYear,MONTH(AugSun1+23)=8),AugSun1+23,""))</f>
        <v>44431</v>
      </c>
      <c r="AB19" s="14">
        <f>IF(DAY(AugSun1)=1,IF(AND(YEAR(AugSun1+17)=CalendarYear,MONTH(AugSun1+17)=8),AugSun1+17,""),IF(AND(YEAR(AugSun1+24)=CalendarYear,MONTH(AugSun1+24)=8),AugSun1+24,""))</f>
        <v>44432</v>
      </c>
      <c r="AC19" s="13">
        <f>IF(DAY(AugSun1)=1,IF(AND(YEAR(AugSun1+18)=CalendarYear,MONTH(AugSun1+18)=8),AugSun1+18,""),IF(AND(YEAR(AugSun1+25)=CalendarYear,MONTH(AugSun1+25)=8),AugSun1+25,""))</f>
        <v>44433</v>
      </c>
      <c r="AD19" s="16">
        <f>IF(DAY(AugSun1)=1,IF(AND(YEAR(AugSun1+19)=CalendarYear,MONTH(AugSun1+19)=8),AugSun1+19,""),IF(AND(YEAR(AugSun1+26)=CalendarYear,MONTH(AugSun1+26)=8),AugSun1+26,""))</f>
        <v>44434</v>
      </c>
      <c r="AE19" s="13">
        <f>IF(DAY(AugSun1)=1,IF(AND(YEAR(AugSun1+20)=CalendarYear,MONTH(AugSun1+20)=8),AugSun1+20,""),IF(AND(YEAR(AugSun1+27)=CalendarYear,MONTH(AugSun1+27)=8),AugSun1+27,""))</f>
        <v>44435</v>
      </c>
      <c r="AF19" s="13">
        <f>IF(DAY(AugSun1)=1,IF(AND(YEAR(AugSun1+21)=CalendarYear,MONTH(AugSun1+21)=8),AugSun1+21,""),IF(AND(YEAR(AugSun1+28)=CalendarYear,MONTH(AugSun1+28)=8),AugSun1+28,""))</f>
        <v>44436</v>
      </c>
    </row>
    <row r="20" spans="2:32" s="8" customFormat="1" ht="26.1" customHeight="1" x14ac:dyDescent="0.35">
      <c r="B20" s="12">
        <f>IF(DAY(MaySun1)=1,IF(AND(YEAR(MaySun1+22)=CalendarYear,MONTH(MaySun1+22)=5),MaySun1+22,""),IF(AND(YEAR(MaySun1+29)=CalendarYear,MONTH(MaySun1+29)=5),MaySun1+29,""))</f>
        <v>44339</v>
      </c>
      <c r="C20" s="12">
        <f>IF(DAY(MaySun1)=1,IF(AND(YEAR(MaySun1+23)=CalendarYear,MONTH(MaySun1+23)=5),MaySun1+23,""),IF(AND(YEAR(MaySun1+30)=CalendarYear,MONTH(MaySun1+30)=5),MaySun1+30,""))</f>
        <v>44340</v>
      </c>
      <c r="D20" s="17">
        <f>IF(DAY(MaySun1)=1,IF(AND(YEAR(MaySun1+24)=CalendarYear,MONTH(MaySun1+24)=5),MaySun1+24,""),IF(AND(YEAR(MaySun1+31)=CalendarYear,MONTH(MaySun1+31)=5),MaySun1+31,""))</f>
        <v>44341</v>
      </c>
      <c r="E20" s="17">
        <f>IF(DAY(MaySun1)=1,IF(AND(YEAR(MaySun1+25)=CalendarYear,MONTH(MaySun1+25)=5),MaySun1+25,""),IF(AND(YEAR(MaySun1+32)=CalendarYear,MONTH(MaySun1+32)=5),MaySun1+32,""))</f>
        <v>44342</v>
      </c>
      <c r="F20" s="17">
        <f>IF(DAY(MaySun1)=1,IF(AND(YEAR(MaySun1+26)=CalendarYear,MONTH(MaySun1+26)=5),MaySun1+26,""),IF(AND(YEAR(MaySun1+33)=CalendarYear,MONTH(MaySun1+33)=5),MaySun1+33,""))</f>
        <v>44343</v>
      </c>
      <c r="G20" s="18">
        <f>IF(DAY(MaySun1)=1,IF(AND(YEAR(MaySun1+27)=CalendarYear,MONTH(MaySun1+27)=5),MaySun1+27,""),IF(AND(YEAR(MaySun1+34)=CalendarYear,MONTH(MaySun1+34)=5),MaySun1+34,""))</f>
        <v>44344</v>
      </c>
      <c r="H20" s="18">
        <f>IF(DAY(MaySun1)=1,IF(AND(YEAR(MaySun1+28)=CalendarYear,MONTH(MaySun1+28)=5),MaySun1+28,""),IF(AND(YEAR(MaySun1+35)=CalendarYear,MONTH(MaySun1+35)=5),MaySun1+35,""))</f>
        <v>44345</v>
      </c>
      <c r="J20" s="12">
        <f>IF(DAY(JunSun1)=1,IF(AND(YEAR(JunSun1+22)=CalendarYear,MONTH(JunSun1+22)=6),JunSun1+22,""),IF(AND(YEAR(JunSun1+29)=CalendarYear,MONTH(JunSun1+29)=6),JunSun1+29,""))</f>
        <v>44374</v>
      </c>
      <c r="K20" s="12">
        <f>IF(DAY(JunSun1)=1,IF(AND(YEAR(JunSun1+23)=CalendarYear,MONTH(JunSun1+23)=6),JunSun1+23,""),IF(AND(YEAR(JunSun1+30)=CalendarYear,MONTH(JunSun1+30)=6),JunSun1+30,""))</f>
        <v>44375</v>
      </c>
      <c r="L20" s="17">
        <f>IF(DAY(JunSun1)=1,IF(AND(YEAR(JunSun1+24)=CalendarYear,MONTH(JunSun1+24)=6),JunSun1+24,""),IF(AND(YEAR(JunSun1+31)=CalendarYear,MONTH(JunSun1+31)=6),JunSun1+31,""))</f>
        <v>44376</v>
      </c>
      <c r="M20" s="17">
        <f>IF(DAY(JunSun1)=1,IF(AND(YEAR(JunSun1+25)=CalendarYear,MONTH(JunSun1+25)=6),JunSun1+25,""),IF(AND(YEAR(JunSun1+32)=CalendarYear,MONTH(JunSun1+32)=6),JunSun1+32,""))</f>
        <v>44377</v>
      </c>
      <c r="N20" s="17" t="str">
        <f>IF(DAY(JunSun1)=1,IF(AND(YEAR(JunSun1+26)=CalendarYear,MONTH(JunSun1+26)=6),JunSun1+26,""),IF(AND(YEAR(JunSun1+33)=CalendarYear,MONTH(JunSun1+33)=6),JunSun1+33,""))</f>
        <v/>
      </c>
      <c r="O20" s="18" t="str">
        <f>IF(DAY(JunSun1)=1,IF(AND(YEAR(JunSun1+27)=CalendarYear,MONTH(JunSun1+27)=6),JunSun1+27,""),IF(AND(YEAR(JunSun1+34)=CalendarYear,MONTH(JunSun1+34)=6),JunSun1+34,""))</f>
        <v/>
      </c>
      <c r="P20" s="18" t="str">
        <f>IF(DAY(JunSun1)=1,IF(AND(YEAR(JunSun1+28)=CalendarYear,MONTH(JunSun1+28)=6),JunSun1+28,""),IF(AND(YEAR(JunSun1+35)=CalendarYear,MONTH(JunSun1+35)=6),JunSun1+35,""))</f>
        <v/>
      </c>
      <c r="R20" s="12">
        <f>IF(DAY(JulSun1)=1,IF(AND(YEAR(JulSun1+22)=CalendarYear,MONTH(JulSun1+22)=7),JulSun1+22,""),IF(AND(YEAR(JulSun1+29)=CalendarYear,MONTH(JulSun1+29)=7),JulSun1+29,""))</f>
        <v>44402</v>
      </c>
      <c r="S20" s="12">
        <f>IF(DAY(JulSun1)=1,IF(AND(YEAR(JulSun1+23)=CalendarYear,MONTH(JulSun1+23)=7),JulSun1+23,""),IF(AND(YEAR(JulSun1+30)=CalendarYear,MONTH(JulSun1+30)=7),JulSun1+30,""))</f>
        <v>44403</v>
      </c>
      <c r="T20" s="17">
        <f>IF(DAY(JulSun1)=1,IF(AND(YEAR(JulSun1+24)=CalendarYear,MONTH(JulSun1+24)=7),JulSun1+24,""),IF(AND(YEAR(JulSun1+31)=CalendarYear,MONTH(JulSun1+31)=7),JulSun1+31,""))</f>
        <v>44404</v>
      </c>
      <c r="U20" s="17">
        <f>IF(DAY(JulSun1)=1,IF(AND(YEAR(JulSun1+25)=CalendarYear,MONTH(JulSun1+25)=7),JulSun1+25,""),IF(AND(YEAR(JulSun1+32)=CalendarYear,MONTH(JulSun1+32)=7),JulSun1+32,""))</f>
        <v>44405</v>
      </c>
      <c r="V20" s="17">
        <f>IF(DAY(JulSun1)=1,IF(AND(YEAR(JulSun1+26)=CalendarYear,MONTH(JulSun1+26)=7),JulSun1+26,""),IF(AND(YEAR(JulSun1+33)=CalendarYear,MONTH(JulSun1+33)=7),JulSun1+33,""))</f>
        <v>44406</v>
      </c>
      <c r="W20" s="18">
        <f>IF(DAY(JulSun1)=1,IF(AND(YEAR(JulSun1+27)=CalendarYear,MONTH(JulSun1+27)=7),JulSun1+27,""),IF(AND(YEAR(JulSun1+34)=CalendarYear,MONTH(JulSun1+34)=7),JulSun1+34,""))</f>
        <v>44407</v>
      </c>
      <c r="X20" s="18">
        <f>IF(DAY(JulSun1)=1,IF(AND(YEAR(JulSun1+28)=CalendarYear,MONTH(JulSun1+28)=7),JulSun1+28,""),IF(AND(YEAR(JulSun1+35)=CalendarYear,MONTH(JulSun1+35)=7),JulSun1+35,""))</f>
        <v>44408</v>
      </c>
      <c r="Z20" s="12">
        <f>IF(DAY(AugSun1)=1,IF(AND(YEAR(AugSun1+22)=CalendarYear,MONTH(AugSun1+22)=8),AugSun1+22,""),IF(AND(YEAR(AugSun1+29)=CalendarYear,MONTH(AugSun1+29)=8),AugSun1+29,""))</f>
        <v>44437</v>
      </c>
      <c r="AA20" s="12">
        <f>IF(DAY(AugSun1)=1,IF(AND(YEAR(AugSun1+23)=CalendarYear,MONTH(AugSun1+23)=8),AugSun1+23,""),IF(AND(YEAR(AugSun1+30)=CalendarYear,MONTH(AugSun1+30)=8),AugSun1+30,""))</f>
        <v>44438</v>
      </c>
      <c r="AB20" s="17">
        <f>IF(DAY(AugSun1)=1,IF(AND(YEAR(AugSun1+24)=CalendarYear,MONTH(AugSun1+24)=8),AugSun1+24,""),IF(AND(YEAR(AugSun1+31)=CalendarYear,MONTH(AugSun1+31)=8),AugSun1+31,""))</f>
        <v>44439</v>
      </c>
      <c r="AC20" s="17" t="str">
        <f>IF(DAY(AugSun1)=1,IF(AND(YEAR(AugSun1+25)=CalendarYear,MONTH(AugSun1+25)=8),AugSun1+25,""),IF(AND(YEAR(AugSun1+32)=CalendarYear,MONTH(AugSun1+32)=8),AugSun1+32,""))</f>
        <v/>
      </c>
      <c r="AD20" s="17" t="str">
        <f>IF(DAY(AugSun1)=1,IF(AND(YEAR(AugSun1+26)=CalendarYear,MONTH(AugSun1+26)=8),AugSun1+26,""),IF(AND(YEAR(AugSun1+33)=CalendarYear,MONTH(AugSun1+33)=8),AugSun1+33,""))</f>
        <v/>
      </c>
      <c r="AE20" s="18" t="str">
        <f>IF(DAY(AugSun1)=1,IF(AND(YEAR(AugSun1+27)=CalendarYear,MONTH(AugSun1+27)=8),AugSun1+27,""),IF(AND(YEAR(AugSun1+34)=CalendarYear,MONTH(AugSun1+34)=8),AugSun1+34,""))</f>
        <v/>
      </c>
      <c r="AF20" s="18" t="str">
        <f>IF(DAY(AugSun1)=1,IF(AND(YEAR(AugSun1+28)=CalendarYear,MONTH(AugSun1+28)=8),AugSun1+28,""),IF(AND(YEAR(AugSun1+35)=CalendarYear,MONTH(AugSun1+35)=8),AugSun1+35,""))</f>
        <v/>
      </c>
    </row>
    <row r="21" spans="2:32" s="8" customFormat="1" ht="26.1" customHeight="1" x14ac:dyDescent="0.35">
      <c r="B21" s="12">
        <f>IF(DAY(MaySun1)=1,IF(AND(YEAR(MaySun1+29)=CalendarYear,MONTH(MaySun1+29)=5),MaySun1+29,""),IF(AND(YEAR(MaySun1+36)=CalendarYear,MONTH(MaySun1+36)=5),MaySun1+36,""))</f>
        <v>44346</v>
      </c>
      <c r="C21" s="12">
        <f>IF(DAY(MaySun1)=1,IF(AND(YEAR(MaySun1+30)=CalendarYear,MONTH(MaySun1+30)=5),MaySun1+30,""),IF(AND(YEAR(MaySun1+37)=CalendarYear,MONTH(MaySun1+37)=5),MaySun1+37,""))</f>
        <v>44347</v>
      </c>
      <c r="D21" s="17" t="str">
        <f>IF(DAY(MaySun1)=1,IF(AND(YEAR(MaySun1+31)=CalendarYear,MONTH(MaySun1+31)=5),MaySun1+31,""),IF(AND(YEAR(MaySun1+38)=CalendarYear,MONTH(MaySun1+38)=5),MaySun1+38,""))</f>
        <v/>
      </c>
      <c r="E21" s="17" t="str">
        <f>IF(DAY(MaySun1)=1,IF(AND(YEAR(MaySun1+32)=CalendarYear,MONTH(MaySun1+32)=5),MaySun1+32,""),IF(AND(YEAR(MaySun1+39)=CalendarYear,MONTH(MaySun1+39)=5),MaySun1+39,""))</f>
        <v/>
      </c>
      <c r="F21" s="17" t="str">
        <f>IF(DAY(MaySun1)=1,IF(AND(YEAR(MaySun1+33)=CalendarYear,MONTH(MaySun1+33)=5),MaySun1+33,""),IF(AND(YEAR(MaySun1+40)=CalendarYear,MONTH(MaySun1+40)=5),MaySun1+40,""))</f>
        <v/>
      </c>
      <c r="G21" s="18" t="str">
        <f>IF(DAY(MaySun1)=1,IF(AND(YEAR(MaySun1+34)=CalendarYear,MONTH(MaySun1+34)=5),MaySun1+34,""),IF(AND(YEAR(MaySun1+41)=CalendarYear,MONTH(MaySun1+41)=5),MaySun1+41,""))</f>
        <v/>
      </c>
      <c r="H21" s="18" t="str">
        <f>IF(DAY(MaySun1)=1,IF(AND(YEAR(MaySun1+35)=CalendarYear,MONTH(MaySun1+35)=5),MaySun1+35,""),IF(AND(YEAR(MaySun1+42)=CalendarYear,MONTH(MaySun1+42)=5),MaySun1+42,""))</f>
        <v/>
      </c>
      <c r="J21" s="12" t="str">
        <f>IF(DAY(JunSun1)=1,IF(AND(YEAR(JunSun1+29)=CalendarYear,MONTH(JunSun1+29)=6),JunSun1+29,""),IF(AND(YEAR(JunSun1+36)=CalendarYear,MONTH(JunSun1+36)=6),JunSun1+36,""))</f>
        <v/>
      </c>
      <c r="K21" s="12" t="str">
        <f>IF(DAY(JunSun1)=1,IF(AND(YEAR(JunSun1+30)=CalendarYear,MONTH(JunSun1+30)=6),JunSun1+30,""),IF(AND(YEAR(JunSun1+37)=CalendarYear,MONTH(JunSun1+37)=6),JunSun1+37,""))</f>
        <v/>
      </c>
      <c r="L21" s="17" t="str">
        <f>IF(DAY(JunSun1)=1,IF(AND(YEAR(JunSun1+31)=CalendarYear,MONTH(JunSun1+31)=6),JunSun1+31,""),IF(AND(YEAR(JunSun1+38)=CalendarYear,MONTH(JunSun1+38)=6),JunSun1+38,""))</f>
        <v/>
      </c>
      <c r="M21" s="17" t="str">
        <f>IF(DAY(JunSun1)=1,IF(AND(YEAR(JunSun1+32)=CalendarYear,MONTH(JunSun1+32)=6),JunSun1+32,""),IF(AND(YEAR(JunSun1+39)=CalendarYear,MONTH(JunSun1+39)=6),JunSun1+39,""))</f>
        <v/>
      </c>
      <c r="N21" s="17" t="str">
        <f>IF(DAY(JunSun1)=1,IF(AND(YEAR(JunSun1+33)=CalendarYear,MONTH(JunSun1+33)=6),JunSun1+33,""),IF(AND(YEAR(JunSun1+40)=CalendarYear,MONTH(JunSun1+40)=6),JunSun1+40,""))</f>
        <v/>
      </c>
      <c r="O21" s="18" t="str">
        <f>IF(DAY(JunSun1)=1,IF(AND(YEAR(JunSun1+34)=CalendarYear,MONTH(JunSun1+34)=6),JunSun1+34,""),IF(AND(YEAR(JunSun1+41)=CalendarYear,MONTH(JunSun1+41)=6),JunSun1+41,""))</f>
        <v/>
      </c>
      <c r="P21" s="18" t="str">
        <f>IF(DAY(JunSun1)=1,IF(AND(YEAR(JunSun1+35)=CalendarYear,MONTH(JunSun1+35)=6),JunSun1+35,""),IF(AND(YEAR(JunSun1+42)=CalendarYear,MONTH(JunSun1+42)=6),JunSun1+42,""))</f>
        <v/>
      </c>
      <c r="R21" s="12" t="str">
        <f>IF(DAY(JulSun1)=1,IF(AND(YEAR(JulSun1+29)=CalendarYear,MONTH(JulSun1+29)=7),JulSun1+29,""),IF(AND(YEAR(JulSun1+36)=CalendarYear,MONTH(JulSun1+36)=7),JulSun1+36,""))</f>
        <v/>
      </c>
      <c r="S21" s="12" t="str">
        <f>IF(DAY(JulSun1)=1,IF(AND(YEAR(JulSun1+30)=CalendarYear,MONTH(JulSun1+30)=7),JulSun1+30,""),IF(AND(YEAR(JulSun1+37)=CalendarYear,MONTH(JulSun1+37)=7),JulSun1+37,""))</f>
        <v/>
      </c>
      <c r="T21" s="17" t="str">
        <f>IF(DAY(JulSun1)=1,IF(AND(YEAR(JulSun1+31)=CalendarYear,MONTH(JulSun1+31)=7),JulSun1+31,""),IF(AND(YEAR(JulSun1+38)=CalendarYear,MONTH(JulSun1+38)=7),JulSun1+38,""))</f>
        <v/>
      </c>
      <c r="U21" s="17" t="str">
        <f>IF(DAY(JulSun1)=1,IF(AND(YEAR(JulSun1+32)=CalendarYear,MONTH(JulSun1+32)=7),JulSun1+32,""),IF(AND(YEAR(JulSun1+39)=CalendarYear,MONTH(JulSun1+39)=7),JulSun1+39,""))</f>
        <v/>
      </c>
      <c r="V21" s="17" t="str">
        <f>IF(DAY(JulSun1)=1,IF(AND(YEAR(JulSun1+33)=CalendarYear,MONTH(JulSun1+33)=7),JulSun1+33,""),IF(AND(YEAR(JulSun1+40)=CalendarYear,MONTH(JulSun1+40)=7),JulSun1+40,""))</f>
        <v/>
      </c>
      <c r="W21" s="18" t="str">
        <f>IF(DAY(JulSun1)=1,IF(AND(YEAR(JulSun1+34)=CalendarYear,MONTH(JulSun1+34)=7),JulSun1+34,""),IF(AND(YEAR(JulSun1+41)=CalendarYear,MONTH(JulSun1+41)=7),JulSun1+41,""))</f>
        <v/>
      </c>
      <c r="X21" s="18" t="str">
        <f>IF(DAY(JulSun1)=1,IF(AND(YEAR(JulSun1+35)=CalendarYear,MONTH(JulSun1+35)=7),JulSun1+35,""),IF(AND(YEAR(JulSun1+42)=CalendarYear,MONTH(JulSun1+42)=7),JulSun1+42,""))</f>
        <v/>
      </c>
      <c r="Z21" s="12" t="str">
        <f>IF(DAY(AugSun1)=1,IF(AND(YEAR(AugSun1+29)=CalendarYear,MONTH(AugSun1+29)=8),AugSun1+29,""),IF(AND(YEAR(AugSun1+36)=CalendarYear,MONTH(AugSun1+36)=8),AugSun1+36,""))</f>
        <v/>
      </c>
      <c r="AA21" s="12" t="str">
        <f>IF(DAY(AugSun1)=1,IF(AND(YEAR(AugSun1+30)=CalendarYear,MONTH(AugSun1+30)=8),AugSun1+30,""),IF(AND(YEAR(AugSun1+37)=CalendarYear,MONTH(AugSun1+37)=8),AugSun1+37,""))</f>
        <v/>
      </c>
      <c r="AB21" s="17" t="str">
        <f>IF(DAY(AugSun1)=1,IF(AND(YEAR(AugSun1+31)=CalendarYear,MONTH(AugSun1+31)=8),AugSun1+31,""),IF(AND(YEAR(AugSun1+38)=CalendarYear,MONTH(AugSun1+38)=8),AugSun1+38,""))</f>
        <v/>
      </c>
      <c r="AC21" s="17" t="str">
        <f>IF(DAY(AugSun1)=1,IF(AND(YEAR(AugSun1+32)=CalendarYear,MONTH(AugSun1+32)=8),AugSun1+32,""),IF(AND(YEAR(AugSun1+39)=CalendarYear,MONTH(AugSun1+39)=8),AugSun1+39,""))</f>
        <v/>
      </c>
      <c r="AD21" s="17" t="str">
        <f>IF(DAY(AugSun1)=1,IF(AND(YEAR(AugSun1+33)=CalendarYear,MONTH(AugSun1+33)=8),AugSun1+33,""),IF(AND(YEAR(AugSun1+40)=CalendarYear,MONTH(AugSun1+40)=8),AugSun1+40,""))</f>
        <v/>
      </c>
      <c r="AE21" s="18" t="str">
        <f>IF(DAY(AugSun1)=1,IF(AND(YEAR(AugSun1+34)=CalendarYear,MONTH(AugSun1+34)=8),AugSun1+34,""),IF(AND(YEAR(AugSun1+41)=CalendarYear,MONTH(AugSun1+41)=8),AugSun1+41,""))</f>
        <v/>
      </c>
      <c r="AF21" s="18" t="str">
        <f>IF(DAY(AugSun1)=1,IF(AND(YEAR(AugSun1+35)=CalendarYear,MONTH(AugSun1+35)=8),AugSun1+35,""),IF(AND(YEAR(AugSun1+42)=CalendarYear,MONTH(AugSun1+42)=8),AugSun1+42,""))</f>
        <v/>
      </c>
    </row>
    <row r="22" spans="2:32" s="7" customFormat="1" ht="18" customHeight="1" x14ac:dyDescent="0.35"/>
    <row r="23" spans="2:32" s="34" customFormat="1" ht="25.5" customHeight="1" x14ac:dyDescent="0.35">
      <c r="B23" s="56" t="s">
        <v>19</v>
      </c>
      <c r="C23" s="56"/>
      <c r="D23" s="56"/>
      <c r="E23" s="56"/>
      <c r="F23" s="56"/>
      <c r="G23" s="56"/>
      <c r="H23" s="56"/>
      <c r="J23" s="56" t="s">
        <v>20</v>
      </c>
      <c r="K23" s="56"/>
      <c r="L23" s="56"/>
      <c r="M23" s="56"/>
      <c r="N23" s="56"/>
      <c r="O23" s="56"/>
      <c r="P23" s="56"/>
      <c r="R23" s="56" t="s">
        <v>21</v>
      </c>
      <c r="S23" s="56"/>
      <c r="T23" s="56"/>
      <c r="U23" s="56"/>
      <c r="V23" s="56"/>
      <c r="W23" s="56"/>
      <c r="X23" s="56"/>
      <c r="Z23" s="56" t="s">
        <v>22</v>
      </c>
      <c r="AA23" s="56"/>
      <c r="AB23" s="56"/>
      <c r="AC23" s="56"/>
      <c r="AD23" s="56"/>
      <c r="AE23" s="56"/>
      <c r="AF23" s="56"/>
    </row>
    <row r="24" spans="2:32" s="6" customFormat="1" ht="26.1" customHeight="1" x14ac:dyDescent="0.3">
      <c r="B24" s="57" t="s">
        <v>0</v>
      </c>
      <c r="C24" s="58" t="s">
        <v>7</v>
      </c>
      <c r="D24" s="58" t="s">
        <v>8</v>
      </c>
      <c r="E24" s="58" t="s">
        <v>9</v>
      </c>
      <c r="F24" s="58" t="s">
        <v>10</v>
      </c>
      <c r="G24" s="58" t="s">
        <v>11</v>
      </c>
      <c r="H24" s="59" t="s">
        <v>1</v>
      </c>
      <c r="J24" s="57" t="s">
        <v>0</v>
      </c>
      <c r="K24" s="58" t="s">
        <v>7</v>
      </c>
      <c r="L24" s="58" t="s">
        <v>8</v>
      </c>
      <c r="M24" s="58" t="s">
        <v>9</v>
      </c>
      <c r="N24" s="58" t="s">
        <v>10</v>
      </c>
      <c r="O24" s="58" t="s">
        <v>11</v>
      </c>
      <c r="P24" s="59" t="s">
        <v>1</v>
      </c>
      <c r="R24" s="57" t="s">
        <v>0</v>
      </c>
      <c r="S24" s="58" t="s">
        <v>7</v>
      </c>
      <c r="T24" s="58" t="s">
        <v>8</v>
      </c>
      <c r="U24" s="58" t="s">
        <v>9</v>
      </c>
      <c r="V24" s="58" t="s">
        <v>10</v>
      </c>
      <c r="W24" s="58" t="s">
        <v>11</v>
      </c>
      <c r="X24" s="59" t="s">
        <v>1</v>
      </c>
      <c r="Z24" s="57" t="s">
        <v>0</v>
      </c>
      <c r="AA24" s="58" t="s">
        <v>7</v>
      </c>
      <c r="AB24" s="58" t="s">
        <v>8</v>
      </c>
      <c r="AC24" s="58" t="s">
        <v>9</v>
      </c>
      <c r="AD24" s="58" t="s">
        <v>10</v>
      </c>
      <c r="AE24" s="58" t="s">
        <v>11</v>
      </c>
      <c r="AF24" s="59" t="s">
        <v>1</v>
      </c>
    </row>
    <row r="25" spans="2:32" s="8" customFormat="1" ht="26.1" customHeight="1" x14ac:dyDescent="0.35">
      <c r="B25" s="9" t="str">
        <f>IF(DAY(SepSun1)=1,"",IF(AND(YEAR(SepSun1+1)=CalendarYear,MONTH(SepSun1+1)=9),SepSun1+1,""))</f>
        <v/>
      </c>
      <c r="C25" s="9" t="str">
        <f>IF(DAY(SepSun1)=1,"",IF(AND(YEAR(SepSun1+2)=CalendarYear,MONTH(SepSun1+2)=9),SepSun1+2,""))</f>
        <v/>
      </c>
      <c r="D25" s="10" t="str">
        <f>IF(DAY(SepSun1)=1,"",IF(AND(YEAR(SepSun1+3)=CalendarYear,MONTH(SepSun1+3)=9),SepSun1+3,""))</f>
        <v/>
      </c>
      <c r="E25" s="10">
        <f>IF(DAY(SepSun1)=1,"",IF(AND(YEAR(SepSun1+4)=CalendarYear,MONTH(SepSun1+4)=9),SepSun1+4,""))</f>
        <v>44440</v>
      </c>
      <c r="F25" s="10">
        <f>IF(DAY(SepSun1)=1,"",IF(AND(YEAR(SepSun1+5)=CalendarYear,MONTH(SepSun1+5)=9),SepSun1+5,""))</f>
        <v>44441</v>
      </c>
      <c r="G25" s="11">
        <f>IF(DAY(SepSun1)=1,"",IF(AND(YEAR(SepSun1+6)=CalendarYear,MONTH(SepSun1+6)=9),SepSun1+6,""))</f>
        <v>44442</v>
      </c>
      <c r="H25" s="11">
        <f>IF(DAY(SepSun1)=1,IF(AND(YEAR(SepSun1)=CalendarYear,MONTH(SepSun1)=9),SepSun1,""),IF(AND(YEAR(SepSun1+7)=CalendarYear,MONTH(SepSun1+7)=9),SepSun1+7,""))</f>
        <v>44443</v>
      </c>
      <c r="J25" s="9" t="str">
        <f>IF(DAY(OctSun1)=1,"",IF(AND(YEAR(OctSun1+1)=CalendarYear,MONTH(OctSun1+1)=10),OctSun1+1,""))</f>
        <v/>
      </c>
      <c r="K25" s="9" t="str">
        <f>IF(DAY(OctSun1)=1,"",IF(AND(YEAR(OctSun1+2)=CalendarYear,MONTH(OctSun1+2)=10),OctSun1+2,""))</f>
        <v/>
      </c>
      <c r="L25" s="10" t="str">
        <f>IF(DAY(OctSun1)=1,"",IF(AND(YEAR(OctSun1+3)=CalendarYear,MONTH(OctSun1+3)=10),OctSun1+3,""))</f>
        <v/>
      </c>
      <c r="M25" s="10" t="str">
        <f>IF(DAY(OctSun1)=1,"",IF(AND(YEAR(OctSun1+4)=CalendarYear,MONTH(OctSun1+4)=10),OctSun1+4,""))</f>
        <v/>
      </c>
      <c r="N25" s="10" t="str">
        <f>IF(DAY(OctSun1)=1,"",IF(AND(YEAR(OctSun1+5)=CalendarYear,MONTH(OctSun1+5)=10),OctSun1+5,""))</f>
        <v/>
      </c>
      <c r="O25" s="11">
        <f>IF(DAY(OctSun1)=1,"",IF(AND(YEAR(OctSun1+6)=CalendarYear,MONTH(OctSun1+6)=10),OctSun1+6,""))</f>
        <v>44470</v>
      </c>
      <c r="P25" s="11">
        <f>IF(DAY(OctSun1)=1,IF(AND(YEAR(OctSun1)=CalendarYear,MONTH(OctSun1)=10),OctSun1,""),IF(AND(YEAR(OctSun1+7)=CalendarYear,MONTH(OctSun1+7)=10),OctSun1+7,""))</f>
        <v>44471</v>
      </c>
      <c r="R25" s="9" t="str">
        <f>IF(DAY(NovSun1)=1,"",IF(AND(YEAR(NovSun1+1)=CalendarYear,MONTH(NovSun1+1)=11),NovSun1+1,""))</f>
        <v/>
      </c>
      <c r="S25" s="9">
        <f>IF(DAY(NovSun1)=1,"",IF(AND(YEAR(NovSun1+2)=CalendarYear,MONTH(NovSun1+2)=11),NovSun1+2,""))</f>
        <v>44501</v>
      </c>
      <c r="T25" s="10">
        <f>IF(DAY(NovSun1)=1,"",IF(AND(YEAR(NovSun1+3)=CalendarYear,MONTH(NovSun1+3)=11),NovSun1+3,""))</f>
        <v>44502</v>
      </c>
      <c r="U25" s="10">
        <f>IF(DAY(NovSun1)=1,"",IF(AND(YEAR(NovSun1+4)=CalendarYear,MONTH(NovSun1+4)=11),NovSun1+4,""))</f>
        <v>44503</v>
      </c>
      <c r="V25" s="10">
        <f>IF(DAY(NovSun1)=1,"",IF(AND(YEAR(NovSun1+5)=CalendarYear,MONTH(NovSun1+5)=11),NovSun1+5,""))</f>
        <v>44504</v>
      </c>
      <c r="W25" s="11">
        <f>IF(DAY(NovSun1)=1,"",IF(AND(YEAR(NovSun1+6)=CalendarYear,MONTH(NovSun1+6)=11),NovSun1+6,""))</f>
        <v>44505</v>
      </c>
      <c r="X25" s="11">
        <f>IF(DAY(NovSun1)=1,IF(AND(YEAR(NovSun1)=CalendarYear,MONTH(NovSun1)=11),NovSun1,""),IF(AND(YEAR(NovSun1+7)=CalendarYear,MONTH(NovSun1+7)=11),NovSun1+7,""))</f>
        <v>44506</v>
      </c>
      <c r="Z25" s="9" t="str">
        <f>IF(DAY(DecSun1)=1,"",IF(AND(YEAR(DecSun1+1)=CalendarYear,MONTH(DecSun1+1)=12),DecSun1+1,""))</f>
        <v/>
      </c>
      <c r="AA25" s="9" t="str">
        <f>IF(DAY(DecSun1)=1,"",IF(AND(YEAR(DecSun1+2)=CalendarYear,MONTH(DecSun1+2)=12),DecSun1+2,""))</f>
        <v/>
      </c>
      <c r="AB25" s="10" t="str">
        <f>IF(DAY(DecSun1)=1,"",IF(AND(YEAR(DecSun1+3)=CalendarYear,MONTH(DecSun1+3)=12),DecSun1+3,""))</f>
        <v/>
      </c>
      <c r="AC25" s="10">
        <f>IF(DAY(DecSun1)=1,"",IF(AND(YEAR(DecSun1+4)=CalendarYear,MONTH(DecSun1+4)=12),DecSun1+4,""))</f>
        <v>44531</v>
      </c>
      <c r="AD25" s="10">
        <f>IF(DAY(DecSun1)=1,"",IF(AND(YEAR(DecSun1+5)=CalendarYear,MONTH(DecSun1+5)=12),DecSun1+5,""))</f>
        <v>44532</v>
      </c>
      <c r="AE25" s="11">
        <f>IF(DAY(DecSun1)=1,"",IF(AND(YEAR(DecSun1+6)=CalendarYear,MONTH(DecSun1+6)=12),DecSun1+6,""))</f>
        <v>44533</v>
      </c>
      <c r="AF25" s="11">
        <f>IF(DAY(DecSun1)=1,IF(AND(YEAR(DecSun1)=CalendarYear,MONTH(DecSun1)=12),DecSun1,""),IF(AND(YEAR(DecSun1+7)=CalendarYear,MONTH(DecSun1+7)=12),DecSun1+7,""))</f>
        <v>44534</v>
      </c>
    </row>
    <row r="26" spans="2:32" s="8" customFormat="1" ht="26.1" customHeight="1" x14ac:dyDescent="0.35">
      <c r="B26" s="12">
        <f>IF(DAY(SepSun1)=1,IF(AND(YEAR(SepSun1+1)=CalendarYear,MONTH(SepSun1+1)=9),SepSun1+1,""),IF(AND(YEAR(SepSun1+8)=CalendarYear,MONTH(SepSun1+8)=9),SepSun1+8,""))</f>
        <v>44444</v>
      </c>
      <c r="C26" s="12">
        <f>IF(DAY(SepSun1)=1,IF(AND(YEAR(SepSun1+2)=CalendarYear,MONTH(SepSun1+2)=9),SepSun1+2,""),IF(AND(YEAR(SepSun1+9)=CalendarYear,MONTH(SepSun1+9)=9),SepSun1+9,""))</f>
        <v>44445</v>
      </c>
      <c r="D26" s="12">
        <f>IF(DAY(SepSun1)=1,IF(AND(YEAR(SepSun1+3)=CalendarYear,MONTH(SepSun1+3)=9),SepSun1+3,""),IF(AND(YEAR(SepSun1+10)=CalendarYear,MONTH(SepSun1+10)=9),SepSun1+10,""))</f>
        <v>44446</v>
      </c>
      <c r="E26" s="13">
        <f>IF(DAY(SepSun1)=1,IF(AND(YEAR(SepSun1+4)=CalendarYear,MONTH(SepSun1+4)=9),SepSun1+4,""),IF(AND(YEAR(SepSun1+11)=CalendarYear,MONTH(SepSun1+11)=9),SepSun1+11,""))</f>
        <v>44447</v>
      </c>
      <c r="F26" s="13">
        <f>IF(DAY(SepSun1)=1,IF(AND(YEAR(SepSun1+5)=CalendarYear,MONTH(SepSun1+5)=9),SepSun1+5,""),IF(AND(YEAR(SepSun1+12)=CalendarYear,MONTH(SepSun1+12)=9),SepSun1+12,""))</f>
        <v>44448</v>
      </c>
      <c r="G26" s="14">
        <f>IF(DAY(SepSun1)=1,IF(AND(YEAR(SepSun1+6)=CalendarYear,MONTH(SepSun1+6)=9),SepSun1+6,""),IF(AND(YEAR(SepSun1+13)=CalendarYear,MONTH(SepSun1+13)=9),SepSun1+13,""))</f>
        <v>44449</v>
      </c>
      <c r="H26" s="14">
        <f>IF(DAY(SepSun1)=1,IF(AND(YEAR(SepSun1+7)=CalendarYear,MONTH(SepSun1+7)=9),SepSun1+7,""),IF(AND(YEAR(SepSun1+14)=CalendarYear,MONTH(SepSun1+14)=9),SepSun1+14,""))</f>
        <v>44450</v>
      </c>
      <c r="J26" s="12">
        <f>IF(DAY(OctSun1)=1,IF(AND(YEAR(OctSun1+1)=CalendarYear,MONTH(OctSun1+1)=10),OctSun1+1,""),IF(AND(YEAR(OctSun1+8)=CalendarYear,MONTH(OctSun1+8)=10),OctSun1+8,""))</f>
        <v>44472</v>
      </c>
      <c r="K26" s="12">
        <f>IF(DAY(OctSun1)=1,IF(AND(YEAR(OctSun1+2)=CalendarYear,MONTH(OctSun1+2)=10),OctSun1+2,""),IF(AND(YEAR(OctSun1+9)=CalendarYear,MONTH(OctSun1+9)=10),OctSun1+9,""))</f>
        <v>44473</v>
      </c>
      <c r="L26" s="12">
        <f>IF(DAY(OctSun1)=1,IF(AND(YEAR(OctSun1+3)=CalendarYear,MONTH(OctSun1+3)=10),OctSun1+3,""),IF(AND(YEAR(OctSun1+10)=CalendarYear,MONTH(OctSun1+10)=10),OctSun1+10,""))</f>
        <v>44474</v>
      </c>
      <c r="M26" s="13">
        <f>IF(DAY(OctSun1)=1,IF(AND(YEAR(OctSun1+4)=CalendarYear,MONTH(OctSun1+4)=10),OctSun1+4,""),IF(AND(YEAR(OctSun1+11)=CalendarYear,MONTH(OctSun1+11)=10),OctSun1+11,""))</f>
        <v>44475</v>
      </c>
      <c r="N26" s="13">
        <f>IF(DAY(OctSun1)=1,IF(AND(YEAR(OctSun1+5)=CalendarYear,MONTH(OctSun1+5)=10),OctSun1+5,""),IF(AND(YEAR(OctSun1+12)=CalendarYear,MONTH(OctSun1+12)=10),OctSun1+12,""))</f>
        <v>44476</v>
      </c>
      <c r="O26" s="14">
        <f>IF(DAY(OctSun1)=1,IF(AND(YEAR(OctSun1+6)=CalendarYear,MONTH(OctSun1+6)=10),OctSun1+6,""),IF(AND(YEAR(OctSun1+13)=CalendarYear,MONTH(OctSun1+13)=10),OctSun1+13,""))</f>
        <v>44477</v>
      </c>
      <c r="P26" s="14">
        <f>IF(DAY(OctSun1)=1,IF(AND(YEAR(OctSun1+7)=CalendarYear,MONTH(OctSun1+7)=10),OctSun1+7,""),IF(AND(YEAR(OctSun1+14)=CalendarYear,MONTH(OctSun1+14)=10),OctSun1+14,""))</f>
        <v>44478</v>
      </c>
      <c r="R26" s="12">
        <f>IF(DAY(NovSun1)=1,IF(AND(YEAR(NovSun1+1)=CalendarYear,MONTH(NovSun1+1)=11),NovSun1+1,""),IF(AND(YEAR(NovSun1+8)=CalendarYear,MONTH(NovSun1+8)=11),NovSun1+8,""))</f>
        <v>44507</v>
      </c>
      <c r="S26" s="12">
        <f>IF(DAY(NovSun1)=1,IF(AND(YEAR(NovSun1+2)=CalendarYear,MONTH(NovSun1+2)=11),NovSun1+2,""),IF(AND(YEAR(NovSun1+9)=CalendarYear,MONTH(NovSun1+9)=11),NovSun1+9,""))</f>
        <v>44508</v>
      </c>
      <c r="T26" s="12">
        <f>IF(DAY(NovSun1)=1,IF(AND(YEAR(NovSun1+3)=CalendarYear,MONTH(NovSun1+3)=11),NovSun1+3,""),IF(AND(YEAR(NovSun1+10)=CalendarYear,MONTH(NovSun1+10)=11),NovSun1+10,""))</f>
        <v>44509</v>
      </c>
      <c r="U26" s="13">
        <f>IF(DAY(NovSun1)=1,IF(AND(YEAR(NovSun1+4)=CalendarYear,MONTH(NovSun1+4)=11),NovSun1+4,""),IF(AND(YEAR(NovSun1+11)=CalendarYear,MONTH(NovSun1+11)=11),NovSun1+11,""))</f>
        <v>44510</v>
      </c>
      <c r="V26" s="13">
        <f>IF(DAY(NovSun1)=1,IF(AND(YEAR(NovSun1+5)=CalendarYear,MONTH(NovSun1+5)=11),NovSun1+5,""),IF(AND(YEAR(NovSun1+12)=CalendarYear,MONTH(NovSun1+12)=11),NovSun1+12,""))</f>
        <v>44511</v>
      </c>
      <c r="W26" s="14">
        <f>IF(DAY(NovSun1)=1,IF(AND(YEAR(NovSun1+6)=CalendarYear,MONTH(NovSun1+6)=11),NovSun1+6,""),IF(AND(YEAR(NovSun1+13)=CalendarYear,MONTH(NovSun1+13)=11),NovSun1+13,""))</f>
        <v>44512</v>
      </c>
      <c r="X26" s="14">
        <f>IF(DAY(NovSun1)=1,IF(AND(YEAR(NovSun1+7)=CalendarYear,MONTH(NovSun1+7)=11),NovSun1+7,""),IF(AND(YEAR(NovSun1+14)=CalendarYear,MONTH(NovSun1+14)=11),NovSun1+14,""))</f>
        <v>44513</v>
      </c>
      <c r="Z26" s="12">
        <f>IF(DAY(DecSun1)=1,IF(AND(YEAR(DecSun1+1)=CalendarYear,MONTH(DecSun1+1)=12),DecSun1+1,""),IF(AND(YEAR(DecSun1+8)=CalendarYear,MONTH(DecSun1+8)=12),DecSun1+8,""))</f>
        <v>44535</v>
      </c>
      <c r="AA26" s="12">
        <f>IF(DAY(DecSun1)=1,IF(AND(YEAR(DecSun1+2)=CalendarYear,MONTH(DecSun1+2)=12),DecSun1+2,""),IF(AND(YEAR(DecSun1+9)=CalendarYear,MONTH(DecSun1+9)=12),DecSun1+9,""))</f>
        <v>44536</v>
      </c>
      <c r="AB26" s="12">
        <f>IF(DAY(DecSun1)=1,IF(AND(YEAR(DecSun1+3)=CalendarYear,MONTH(DecSun1+3)=12),DecSun1+3,""),IF(AND(YEAR(DecSun1+10)=CalendarYear,MONTH(DecSun1+10)=12),DecSun1+10,""))</f>
        <v>44537</v>
      </c>
      <c r="AC26" s="13">
        <f>IF(DAY(DecSun1)=1,IF(AND(YEAR(DecSun1+4)=CalendarYear,MONTH(DecSun1+4)=12),DecSun1+4,""),IF(AND(YEAR(DecSun1+11)=CalendarYear,MONTH(DecSun1+11)=12),DecSun1+11,""))</f>
        <v>44538</v>
      </c>
      <c r="AD26" s="13">
        <f>IF(DAY(DecSun1)=1,IF(AND(YEAR(DecSun1+5)=CalendarYear,MONTH(DecSun1+5)=12),DecSun1+5,""),IF(AND(YEAR(DecSun1+12)=CalendarYear,MONTH(DecSun1+12)=12),DecSun1+12,""))</f>
        <v>44539</v>
      </c>
      <c r="AE26" s="14">
        <f>IF(DAY(DecSun1)=1,IF(AND(YEAR(DecSun1+6)=CalendarYear,MONTH(DecSun1+6)=12),DecSun1+6,""),IF(AND(YEAR(DecSun1+13)=CalendarYear,MONTH(DecSun1+13)=12),DecSun1+13,""))</f>
        <v>44540</v>
      </c>
      <c r="AF26" s="14">
        <f>IF(DAY(DecSun1)=1,IF(AND(YEAR(DecSun1+7)=CalendarYear,MONTH(DecSun1+7)=12),DecSun1+7,""),IF(AND(YEAR(DecSun1+14)=CalendarYear,MONTH(DecSun1+14)=12),DecSun1+14,""))</f>
        <v>44541</v>
      </c>
    </row>
    <row r="27" spans="2:32" s="8" customFormat="1" ht="26.1" customHeight="1" x14ac:dyDescent="0.35">
      <c r="B27" s="13">
        <f>IF(DAY(SepSun1)=1,IF(AND(YEAR(SepSun1+8)=CalendarYear,MONTH(SepSun1+8)=9),SepSun1+8,""),IF(AND(YEAR(SepSun1+15)=CalendarYear,MONTH(SepSun1+15)=9),SepSun1+15,""))</f>
        <v>44451</v>
      </c>
      <c r="C27" s="13">
        <f>IF(DAY(SepSun1)=1,IF(AND(YEAR(SepSun1+9)=CalendarYear,MONTH(SepSun1+9)=9),SepSun1+9,""),IF(AND(YEAR(SepSun1+16)=CalendarYear,MONTH(SepSun1+16)=9),SepSun1+16,""))</f>
        <v>44452</v>
      </c>
      <c r="D27" s="12">
        <f>IF(DAY(SepSun1)=1,IF(AND(YEAR(SepSun1+10)=CalendarYear,MONTH(SepSun1+10)=9),SepSun1+10,""),IF(AND(YEAR(SepSun1+17)=CalendarYear,MONTH(SepSun1+17)=9),SepSun1+17,""))</f>
        <v>44453</v>
      </c>
      <c r="E27" s="12">
        <f>IF(DAY(SepSun1)=1,IF(AND(YEAR(SepSun1+11)=CalendarYear,MONTH(SepSun1+11)=9),SepSun1+11,""),IF(AND(YEAR(SepSun1+18)=CalendarYear,MONTH(SepSun1+18)=9),SepSun1+18,""))</f>
        <v>44454</v>
      </c>
      <c r="F27" s="15">
        <f>IF(DAY(SepSun1)=1,IF(AND(YEAR(SepSun1+12)=CalendarYear,MONTH(SepSun1+12)=9),SepSun1+12,""),IF(AND(YEAR(SepSun1+19)=CalendarYear,MONTH(SepSun1+19)=9),SepSun1+19,""))</f>
        <v>44455</v>
      </c>
      <c r="G27" s="15">
        <f>IF(DAY(SepSun1)=1,IF(AND(YEAR(SepSun1+13)=CalendarYear,MONTH(SepSun1+13)=9),SepSun1+13,""),IF(AND(YEAR(SepSun1+20)=CalendarYear,MONTH(SepSun1+20)=9),SepSun1+20,""))</f>
        <v>44456</v>
      </c>
      <c r="H27" s="13">
        <f>IF(DAY(SepSun1)=1,IF(AND(YEAR(SepSun1+14)=CalendarYear,MONTH(SepSun1+14)=9),SepSun1+14,""),IF(AND(YEAR(SepSun1+21)=CalendarYear,MONTH(SepSun1+21)=9),SepSun1+21,""))</f>
        <v>44457</v>
      </c>
      <c r="J27" s="13">
        <f>IF(DAY(OctSun1)=1,IF(AND(YEAR(OctSun1+8)=CalendarYear,MONTH(OctSun1+8)=10),OctSun1+8,""),IF(AND(YEAR(OctSun1+15)=CalendarYear,MONTH(OctSun1+15)=10),OctSun1+15,""))</f>
        <v>44479</v>
      </c>
      <c r="K27" s="13">
        <f>IF(DAY(OctSun1)=1,IF(AND(YEAR(OctSun1+9)=CalendarYear,MONTH(OctSun1+9)=10),OctSun1+9,""),IF(AND(YEAR(OctSun1+16)=CalendarYear,MONTH(OctSun1+16)=10),OctSun1+16,""))</f>
        <v>44480</v>
      </c>
      <c r="L27" s="12">
        <f>IF(DAY(OctSun1)=1,IF(AND(YEAR(OctSun1+10)=CalendarYear,MONTH(OctSun1+10)=10),OctSun1+10,""),IF(AND(YEAR(OctSun1+17)=CalendarYear,MONTH(OctSun1+17)=10),OctSun1+17,""))</f>
        <v>44481</v>
      </c>
      <c r="M27" s="12">
        <f>IF(DAY(OctSun1)=1,IF(AND(YEAR(OctSun1+11)=CalendarYear,MONTH(OctSun1+11)=10),OctSun1+11,""),IF(AND(YEAR(OctSun1+18)=CalendarYear,MONTH(OctSun1+18)=10),OctSun1+18,""))</f>
        <v>44482</v>
      </c>
      <c r="N27" s="15">
        <f>IF(DAY(OctSun1)=1,IF(AND(YEAR(OctSun1+12)=CalendarYear,MONTH(OctSun1+12)=10),OctSun1+12,""),IF(AND(YEAR(OctSun1+19)=CalendarYear,MONTH(OctSun1+19)=10),OctSun1+19,""))</f>
        <v>44483</v>
      </c>
      <c r="O27" s="15">
        <f>IF(DAY(OctSun1)=1,IF(AND(YEAR(OctSun1+13)=CalendarYear,MONTH(OctSun1+13)=10),OctSun1+13,""),IF(AND(YEAR(OctSun1+20)=CalendarYear,MONTH(OctSun1+20)=10),OctSun1+20,""))</f>
        <v>44484</v>
      </c>
      <c r="P27" s="13">
        <f>IF(DAY(OctSun1)=1,IF(AND(YEAR(OctSun1+14)=CalendarYear,MONTH(OctSun1+14)=10),OctSun1+14,""),IF(AND(YEAR(OctSun1+21)=CalendarYear,MONTH(OctSun1+21)=10),OctSun1+21,""))</f>
        <v>44485</v>
      </c>
      <c r="R27" s="13">
        <f>IF(DAY(NovSun1)=1,IF(AND(YEAR(NovSun1+8)=CalendarYear,MONTH(NovSun1+8)=11),NovSun1+8,""),IF(AND(YEAR(NovSun1+15)=CalendarYear,MONTH(NovSun1+15)=11),NovSun1+15,""))</f>
        <v>44514</v>
      </c>
      <c r="S27" s="13">
        <f>IF(DAY(NovSun1)=1,IF(AND(YEAR(NovSun1+9)=CalendarYear,MONTH(NovSun1+9)=11),NovSun1+9,""),IF(AND(YEAR(NovSun1+16)=CalendarYear,MONTH(NovSun1+16)=11),NovSun1+16,""))</f>
        <v>44515</v>
      </c>
      <c r="T27" s="12">
        <f>IF(DAY(NovSun1)=1,IF(AND(YEAR(NovSun1+10)=CalendarYear,MONTH(NovSun1+10)=11),NovSun1+10,""),IF(AND(YEAR(NovSun1+17)=CalendarYear,MONTH(NovSun1+17)=11),NovSun1+17,""))</f>
        <v>44516</v>
      </c>
      <c r="U27" s="12">
        <f>IF(DAY(NovSun1)=1,IF(AND(YEAR(NovSun1+11)=CalendarYear,MONTH(NovSun1+11)=11),NovSun1+11,""),IF(AND(YEAR(NovSun1+18)=CalendarYear,MONTH(NovSun1+18)=11),NovSun1+18,""))</f>
        <v>44517</v>
      </c>
      <c r="V27" s="15">
        <f>IF(DAY(NovSun1)=1,IF(AND(YEAR(NovSun1+12)=CalendarYear,MONTH(NovSun1+12)=11),NovSun1+12,""),IF(AND(YEAR(NovSun1+19)=CalendarYear,MONTH(NovSun1+19)=11),NovSun1+19,""))</f>
        <v>44518</v>
      </c>
      <c r="W27" s="15">
        <f>IF(DAY(NovSun1)=1,IF(AND(YEAR(NovSun1+13)=CalendarYear,MONTH(NovSun1+13)=11),NovSun1+13,""),IF(AND(YEAR(NovSun1+20)=CalendarYear,MONTH(NovSun1+20)=11),NovSun1+20,""))</f>
        <v>44519</v>
      </c>
      <c r="X27" s="13">
        <f>IF(DAY(NovSun1)=1,IF(AND(YEAR(NovSun1+14)=CalendarYear,MONTH(NovSun1+14)=11),NovSun1+14,""),IF(AND(YEAR(NovSun1+21)=CalendarYear,MONTH(NovSun1+21)=11),NovSun1+21,""))</f>
        <v>44520</v>
      </c>
      <c r="Z27" s="13">
        <f>IF(DAY(DecSun1)=1,IF(AND(YEAR(DecSun1+8)=CalendarYear,MONTH(DecSun1+8)=12),DecSun1+8,""),IF(AND(YEAR(DecSun1+15)=CalendarYear,MONTH(DecSun1+15)=12),DecSun1+15,""))</f>
        <v>44542</v>
      </c>
      <c r="AA27" s="13">
        <f>IF(DAY(DecSun1)=1,IF(AND(YEAR(DecSun1+9)=CalendarYear,MONTH(DecSun1+9)=12),DecSun1+9,""),IF(AND(YEAR(DecSun1+16)=CalendarYear,MONTH(DecSun1+16)=12),DecSun1+16,""))</f>
        <v>44543</v>
      </c>
      <c r="AB27" s="12">
        <f>IF(DAY(DecSun1)=1,IF(AND(YEAR(DecSun1+10)=CalendarYear,MONTH(DecSun1+10)=12),DecSun1+10,""),IF(AND(YEAR(DecSun1+17)=CalendarYear,MONTH(DecSun1+17)=12),DecSun1+17,""))</f>
        <v>44544</v>
      </c>
      <c r="AC27" s="12">
        <f>IF(DAY(DecSun1)=1,IF(AND(YEAR(DecSun1+11)=CalendarYear,MONTH(DecSun1+11)=12),DecSun1+11,""),IF(AND(YEAR(DecSun1+18)=CalendarYear,MONTH(DecSun1+18)=12),DecSun1+18,""))</f>
        <v>44545</v>
      </c>
      <c r="AD27" s="15">
        <f>IF(DAY(DecSun1)=1,IF(AND(YEAR(DecSun1+12)=CalendarYear,MONTH(DecSun1+12)=12),DecSun1+12,""),IF(AND(YEAR(DecSun1+19)=CalendarYear,MONTH(DecSun1+19)=12),DecSun1+19,""))</f>
        <v>44546</v>
      </c>
      <c r="AE27" s="15">
        <f>IF(DAY(DecSun1)=1,IF(AND(YEAR(DecSun1+13)=CalendarYear,MONTH(DecSun1+13)=12),DecSun1+13,""),IF(AND(YEAR(DecSun1+20)=CalendarYear,MONTH(DecSun1+20)=12),DecSun1+20,""))</f>
        <v>44547</v>
      </c>
      <c r="AF27" s="13">
        <f>IF(DAY(DecSun1)=1,IF(AND(YEAR(DecSun1+14)=CalendarYear,MONTH(DecSun1+14)=12),DecSun1+14,""),IF(AND(YEAR(DecSun1+21)=CalendarYear,MONTH(DecSun1+21)=12),DecSun1+21,""))</f>
        <v>44548</v>
      </c>
    </row>
    <row r="28" spans="2:32" s="8" customFormat="1" ht="26.1" customHeight="1" x14ac:dyDescent="0.35">
      <c r="B28" s="14">
        <f>IF(DAY(SepSun1)=1,IF(AND(YEAR(SepSun1+15)=CalendarYear,MONTH(SepSun1+15)=9),SepSun1+15,""),IF(AND(YEAR(SepSun1+22)=CalendarYear,MONTH(SepSun1+22)=9),SepSun1+22,""))</f>
        <v>44458</v>
      </c>
      <c r="C28" s="14">
        <f>IF(DAY(SepSun1)=1,IF(AND(YEAR(SepSun1+16)=CalendarYear,MONTH(SepSun1+16)=9),SepSun1+16,""),IF(AND(YEAR(SepSun1+23)=CalendarYear,MONTH(SepSun1+23)=9),SepSun1+23,""))</f>
        <v>44459</v>
      </c>
      <c r="D28" s="14">
        <f>IF(DAY(SepSun1)=1,IF(AND(YEAR(SepSun1+17)=CalendarYear,MONTH(SepSun1+17)=9),SepSun1+17,""),IF(AND(YEAR(SepSun1+24)=CalendarYear,MONTH(SepSun1+24)=9),SepSun1+24,""))</f>
        <v>44460</v>
      </c>
      <c r="E28" s="13">
        <f>IF(DAY(SepSun1)=1,IF(AND(YEAR(SepSun1+18)=CalendarYear,MONTH(SepSun1+18)=9),SepSun1+18,""),IF(AND(YEAR(SepSun1+25)=CalendarYear,MONTH(SepSun1+25)=9),SepSun1+25,""))</f>
        <v>44461</v>
      </c>
      <c r="F28" s="16">
        <f>IF(DAY(SepSun1)=1,IF(AND(YEAR(SepSun1+19)=CalendarYear,MONTH(SepSun1+19)=9),SepSun1+19,""),IF(AND(YEAR(SepSun1+26)=CalendarYear,MONTH(SepSun1+26)=9),SepSun1+26,""))</f>
        <v>44462</v>
      </c>
      <c r="G28" s="13">
        <f>IF(DAY(SepSun1)=1,IF(AND(YEAR(SepSun1+20)=CalendarYear,MONTH(SepSun1+20)=9),SepSun1+20,""),IF(AND(YEAR(SepSun1+27)=CalendarYear,MONTH(SepSun1+27)=9),SepSun1+27,""))</f>
        <v>44463</v>
      </c>
      <c r="H28" s="13">
        <f>IF(DAY(SepSun1)=1,IF(AND(YEAR(SepSun1+21)=CalendarYear,MONTH(SepSun1+21)=9),SepSun1+21,""),IF(AND(YEAR(SepSun1+28)=CalendarYear,MONTH(SepSun1+28)=9),SepSun1+28,""))</f>
        <v>44464</v>
      </c>
      <c r="J28" s="14">
        <f>IF(DAY(OctSun1)=1,IF(AND(YEAR(OctSun1+15)=CalendarYear,MONTH(OctSun1+15)=10),OctSun1+15,""),IF(AND(YEAR(OctSun1+22)=CalendarYear,MONTH(OctSun1+22)=10),OctSun1+22,""))</f>
        <v>44486</v>
      </c>
      <c r="K28" s="14">
        <f>IF(DAY(OctSun1)=1,IF(AND(YEAR(OctSun1+16)=CalendarYear,MONTH(OctSun1+16)=10),OctSun1+16,""),IF(AND(YEAR(OctSun1+23)=CalendarYear,MONTH(OctSun1+23)=10),OctSun1+23,""))</f>
        <v>44487</v>
      </c>
      <c r="L28" s="14">
        <f>IF(DAY(OctSun1)=1,IF(AND(YEAR(OctSun1+17)=CalendarYear,MONTH(OctSun1+17)=10),OctSun1+17,""),IF(AND(YEAR(OctSun1+24)=CalendarYear,MONTH(OctSun1+24)=10),OctSun1+24,""))</f>
        <v>44488</v>
      </c>
      <c r="M28" s="13">
        <f>IF(DAY(OctSun1)=1,IF(AND(YEAR(OctSun1+18)=CalendarYear,MONTH(OctSun1+18)=10),OctSun1+18,""),IF(AND(YEAR(OctSun1+25)=CalendarYear,MONTH(OctSun1+25)=10),OctSun1+25,""))</f>
        <v>44489</v>
      </c>
      <c r="N28" s="16">
        <f>IF(DAY(OctSun1)=1,IF(AND(YEAR(OctSun1+19)=CalendarYear,MONTH(OctSun1+19)=10),OctSun1+19,""),IF(AND(YEAR(OctSun1+26)=CalendarYear,MONTH(OctSun1+26)=10),OctSun1+26,""))</f>
        <v>44490</v>
      </c>
      <c r="O28" s="13">
        <f>IF(DAY(OctSun1)=1,IF(AND(YEAR(OctSun1+20)=CalendarYear,MONTH(OctSun1+20)=10),OctSun1+20,""),IF(AND(YEAR(OctSun1+27)=CalendarYear,MONTH(OctSun1+27)=10),OctSun1+27,""))</f>
        <v>44491</v>
      </c>
      <c r="P28" s="13">
        <f>IF(DAY(OctSun1)=1,IF(AND(YEAR(OctSun1+21)=CalendarYear,MONTH(OctSun1+21)=10),OctSun1+21,""),IF(AND(YEAR(OctSun1+28)=CalendarYear,MONTH(OctSun1+28)=10),OctSun1+28,""))</f>
        <v>44492</v>
      </c>
      <c r="R28" s="14">
        <f>IF(DAY(NovSun1)=1,IF(AND(YEAR(NovSun1+15)=CalendarYear,MONTH(NovSun1+15)=11),NovSun1+15,""),IF(AND(YEAR(NovSun1+22)=CalendarYear,MONTH(NovSun1+22)=11),NovSun1+22,""))</f>
        <v>44521</v>
      </c>
      <c r="S28" s="14">
        <f>IF(DAY(NovSun1)=1,IF(AND(YEAR(NovSun1+16)=CalendarYear,MONTH(NovSun1+16)=11),NovSun1+16,""),IF(AND(YEAR(NovSun1+23)=CalendarYear,MONTH(NovSun1+23)=11),NovSun1+23,""))</f>
        <v>44522</v>
      </c>
      <c r="T28" s="14">
        <f>IF(DAY(NovSun1)=1,IF(AND(YEAR(NovSun1+17)=CalendarYear,MONTH(NovSun1+17)=11),NovSun1+17,""),IF(AND(YEAR(NovSun1+24)=CalendarYear,MONTH(NovSun1+24)=11),NovSun1+24,""))</f>
        <v>44523</v>
      </c>
      <c r="U28" s="13">
        <f>IF(DAY(NovSun1)=1,IF(AND(YEAR(NovSun1+18)=CalendarYear,MONTH(NovSun1+18)=11),NovSun1+18,""),IF(AND(YEAR(NovSun1+25)=CalendarYear,MONTH(NovSun1+25)=11),NovSun1+25,""))</f>
        <v>44524</v>
      </c>
      <c r="V28" s="16">
        <f>IF(DAY(NovSun1)=1,IF(AND(YEAR(NovSun1+19)=CalendarYear,MONTH(NovSun1+19)=11),NovSun1+19,""),IF(AND(YEAR(NovSun1+26)=CalendarYear,MONTH(NovSun1+26)=11),NovSun1+26,""))</f>
        <v>44525</v>
      </c>
      <c r="W28" s="13">
        <f>IF(DAY(NovSun1)=1,IF(AND(YEAR(NovSun1+20)=CalendarYear,MONTH(NovSun1+20)=11),NovSun1+20,""),IF(AND(YEAR(NovSun1+27)=CalendarYear,MONTH(NovSun1+27)=11),NovSun1+27,""))</f>
        <v>44526</v>
      </c>
      <c r="X28" s="13">
        <f>IF(DAY(NovSun1)=1,IF(AND(YEAR(NovSun1+21)=CalendarYear,MONTH(NovSun1+21)=11),NovSun1+21,""),IF(AND(YEAR(NovSun1+28)=CalendarYear,MONTH(NovSun1+28)=11),NovSun1+28,""))</f>
        <v>44527</v>
      </c>
      <c r="Z28" s="14">
        <f>IF(DAY(DecSun1)=1,IF(AND(YEAR(DecSun1+15)=CalendarYear,MONTH(DecSun1+15)=12),DecSun1+15,""),IF(AND(YEAR(DecSun1+22)=CalendarYear,MONTH(DecSun1+22)=12),DecSun1+22,""))</f>
        <v>44549</v>
      </c>
      <c r="AA28" s="14">
        <f>IF(DAY(DecSun1)=1,IF(AND(YEAR(DecSun1+16)=CalendarYear,MONTH(DecSun1+16)=12),DecSun1+16,""),IF(AND(YEAR(DecSun1+23)=CalendarYear,MONTH(DecSun1+23)=12),DecSun1+23,""))</f>
        <v>44550</v>
      </c>
      <c r="AB28" s="14">
        <f>IF(DAY(DecSun1)=1,IF(AND(YEAR(DecSun1+17)=CalendarYear,MONTH(DecSun1+17)=12),DecSun1+17,""),IF(AND(YEAR(DecSun1+24)=CalendarYear,MONTH(DecSun1+24)=12),DecSun1+24,""))</f>
        <v>44551</v>
      </c>
      <c r="AC28" s="13">
        <f>IF(DAY(DecSun1)=1,IF(AND(YEAR(DecSun1+18)=CalendarYear,MONTH(DecSun1+18)=12),DecSun1+18,""),IF(AND(YEAR(DecSun1+25)=CalendarYear,MONTH(DecSun1+25)=12),DecSun1+25,""))</f>
        <v>44552</v>
      </c>
      <c r="AD28" s="16">
        <f>IF(DAY(DecSun1)=1,IF(AND(YEAR(DecSun1+19)=CalendarYear,MONTH(DecSun1+19)=12),DecSun1+19,""),IF(AND(YEAR(DecSun1+26)=CalendarYear,MONTH(DecSun1+26)=12),DecSun1+26,""))</f>
        <v>44553</v>
      </c>
      <c r="AE28" s="13">
        <f>IF(DAY(DecSun1)=1,IF(AND(YEAR(DecSun1+20)=CalendarYear,MONTH(DecSun1+20)=12),DecSun1+20,""),IF(AND(YEAR(DecSun1+27)=CalendarYear,MONTH(DecSun1+27)=12),DecSun1+27,""))</f>
        <v>44554</v>
      </c>
      <c r="AF28" s="13">
        <f>IF(DAY(DecSun1)=1,IF(AND(YEAR(DecSun1+21)=CalendarYear,MONTH(DecSun1+21)=12),DecSun1+21,""),IF(AND(YEAR(DecSun1+28)=CalendarYear,MONTH(DecSun1+28)=12),DecSun1+28,""))</f>
        <v>44555</v>
      </c>
    </row>
    <row r="29" spans="2:32" s="8" customFormat="1" ht="26.1" customHeight="1" x14ac:dyDescent="0.35">
      <c r="B29" s="12">
        <f>IF(DAY(SepSun1)=1,IF(AND(YEAR(SepSun1+22)=CalendarYear,MONTH(SepSun1+22)=9),SepSun1+22,""),IF(AND(YEAR(SepSun1+29)=CalendarYear,MONTH(SepSun1+29)=9),SepSun1+29,""))</f>
        <v>44465</v>
      </c>
      <c r="C29" s="12">
        <f>IF(DAY(SepSun1)=1,IF(AND(YEAR(SepSun1+23)=CalendarYear,MONTH(SepSun1+23)=9),SepSun1+23,""),IF(AND(YEAR(SepSun1+30)=CalendarYear,MONTH(SepSun1+30)=9),SepSun1+30,""))</f>
        <v>44466</v>
      </c>
      <c r="D29" s="17">
        <f>IF(DAY(SepSun1)=1,IF(AND(YEAR(SepSun1+24)=CalendarYear,MONTH(SepSun1+24)=9),SepSun1+24,""),IF(AND(YEAR(SepSun1+31)=CalendarYear,MONTH(SepSun1+31)=9),SepSun1+31,""))</f>
        <v>44467</v>
      </c>
      <c r="E29" s="17">
        <f>IF(DAY(SepSun1)=1,IF(AND(YEAR(SepSun1+25)=CalendarYear,MONTH(SepSun1+25)=9),SepSun1+25,""),IF(AND(YEAR(SepSun1+32)=CalendarYear,MONTH(SepSun1+32)=9),SepSun1+32,""))</f>
        <v>44468</v>
      </c>
      <c r="F29" s="17">
        <f>IF(DAY(SepSun1)=1,IF(AND(YEAR(SepSun1+26)=CalendarYear,MONTH(SepSun1+26)=9),SepSun1+26,""),IF(AND(YEAR(SepSun1+33)=CalendarYear,MONTH(SepSun1+33)=9),SepSun1+33,""))</f>
        <v>44469</v>
      </c>
      <c r="G29" s="18" t="str">
        <f>IF(DAY(SepSun1)=1,IF(AND(YEAR(SepSun1+27)=CalendarYear,MONTH(SepSun1+27)=9),SepSun1+27,""),IF(AND(YEAR(SepSun1+34)=CalendarYear,MONTH(SepSun1+34)=9),SepSun1+34,""))</f>
        <v/>
      </c>
      <c r="H29" s="18" t="str">
        <f>IF(DAY(SepSun1)=1,IF(AND(YEAR(SepSun1+28)=CalendarYear,MONTH(SepSun1+28)=9),SepSun1+28,""),IF(AND(YEAR(SepSun1+35)=CalendarYear,MONTH(SepSun1+35)=9),SepSun1+35,""))</f>
        <v/>
      </c>
      <c r="J29" s="12">
        <f>IF(DAY(OctSun1)=1,IF(AND(YEAR(OctSun1+22)=CalendarYear,MONTH(OctSun1+22)=10),OctSun1+22,""),IF(AND(YEAR(OctSun1+29)=CalendarYear,MONTH(OctSun1+29)=10),OctSun1+29,""))</f>
        <v>44493</v>
      </c>
      <c r="K29" s="12">
        <f>IF(DAY(OctSun1)=1,IF(AND(YEAR(OctSun1+23)=CalendarYear,MONTH(OctSun1+23)=10),OctSun1+23,""),IF(AND(YEAR(OctSun1+30)=CalendarYear,MONTH(OctSun1+30)=10),OctSun1+30,""))</f>
        <v>44494</v>
      </c>
      <c r="L29" s="17">
        <f>IF(DAY(OctSun1)=1,IF(AND(YEAR(OctSun1+24)=CalendarYear,MONTH(OctSun1+24)=10),OctSun1+24,""),IF(AND(YEAR(OctSun1+31)=CalendarYear,MONTH(OctSun1+31)=10),OctSun1+31,""))</f>
        <v>44495</v>
      </c>
      <c r="M29" s="17">
        <f>IF(DAY(OctSun1)=1,IF(AND(YEAR(OctSun1+25)=CalendarYear,MONTH(OctSun1+25)=10),OctSun1+25,""),IF(AND(YEAR(OctSun1+32)=CalendarYear,MONTH(OctSun1+32)=10),OctSun1+32,""))</f>
        <v>44496</v>
      </c>
      <c r="N29" s="17">
        <f>IF(DAY(OctSun1)=1,IF(AND(YEAR(OctSun1+26)=CalendarYear,MONTH(OctSun1+26)=10),OctSun1+26,""),IF(AND(YEAR(OctSun1+33)=CalendarYear,MONTH(OctSun1+33)=10),OctSun1+33,""))</f>
        <v>44497</v>
      </c>
      <c r="O29" s="18">
        <f>IF(DAY(OctSun1)=1,IF(AND(YEAR(OctSun1+27)=CalendarYear,MONTH(OctSun1+27)=10),OctSun1+27,""),IF(AND(YEAR(OctSun1+34)=CalendarYear,MONTH(OctSun1+34)=10),OctSun1+34,""))</f>
        <v>44498</v>
      </c>
      <c r="P29" s="18">
        <f>IF(DAY(OctSun1)=1,IF(AND(YEAR(OctSun1+28)=CalendarYear,MONTH(OctSun1+28)=10),OctSun1+28,""),IF(AND(YEAR(OctSun1+35)=CalendarYear,MONTH(OctSun1+35)=10),OctSun1+35,""))</f>
        <v>44499</v>
      </c>
      <c r="R29" s="12">
        <f>IF(DAY(NovSun1)=1,IF(AND(YEAR(NovSun1+22)=CalendarYear,MONTH(NovSun1+22)=11),NovSun1+22,""),IF(AND(YEAR(NovSun1+29)=CalendarYear,MONTH(NovSun1+29)=11),NovSun1+29,""))</f>
        <v>44528</v>
      </c>
      <c r="S29" s="12">
        <f>IF(DAY(NovSun1)=1,IF(AND(YEAR(NovSun1+23)=CalendarYear,MONTH(NovSun1+23)=11),NovSun1+23,""),IF(AND(YEAR(NovSun1+30)=CalendarYear,MONTH(NovSun1+30)=11),NovSun1+30,""))</f>
        <v>44529</v>
      </c>
      <c r="T29" s="17">
        <f>IF(DAY(NovSun1)=1,IF(AND(YEAR(NovSun1+24)=CalendarYear,MONTH(NovSun1+24)=11),NovSun1+24,""),IF(AND(YEAR(NovSun1+31)=CalendarYear,MONTH(NovSun1+31)=11),NovSun1+31,""))</f>
        <v>44530</v>
      </c>
      <c r="U29" s="17" t="str">
        <f>IF(DAY(NovSun1)=1,IF(AND(YEAR(NovSun1+25)=CalendarYear,MONTH(NovSun1+25)=11),NovSun1+25,""),IF(AND(YEAR(NovSun1+32)=CalendarYear,MONTH(NovSun1+32)=11),NovSun1+32,""))</f>
        <v/>
      </c>
      <c r="V29" s="17" t="str">
        <f>IF(DAY(NovSun1)=1,IF(AND(YEAR(NovSun1+26)=CalendarYear,MONTH(NovSun1+26)=11),NovSun1+26,""),IF(AND(YEAR(NovSun1+33)=CalendarYear,MONTH(NovSun1+33)=11),NovSun1+33,""))</f>
        <v/>
      </c>
      <c r="W29" s="18" t="str">
        <f>IF(DAY(NovSun1)=1,IF(AND(YEAR(NovSun1+27)=CalendarYear,MONTH(NovSun1+27)=11),NovSun1+27,""),IF(AND(YEAR(NovSun1+34)=CalendarYear,MONTH(NovSun1+34)=11),NovSun1+34,""))</f>
        <v/>
      </c>
      <c r="X29" s="18" t="str">
        <f>IF(DAY(NovSun1)=1,IF(AND(YEAR(NovSun1+28)=CalendarYear,MONTH(NovSun1+28)=11),NovSun1+28,""),IF(AND(YEAR(NovSun1+35)=CalendarYear,MONTH(NovSun1+35)=11),NovSun1+35,""))</f>
        <v/>
      </c>
      <c r="Z29" s="12">
        <f>IF(DAY(DecSun1)=1,IF(AND(YEAR(DecSun1+22)=CalendarYear,MONTH(DecSun1+22)=12),DecSun1+22,""),IF(AND(YEAR(DecSun1+29)=CalendarYear,MONTH(DecSun1+29)=12),DecSun1+29,""))</f>
        <v>44556</v>
      </c>
      <c r="AA29" s="12">
        <f>IF(DAY(DecSun1)=1,IF(AND(YEAR(DecSun1+23)=CalendarYear,MONTH(DecSun1+23)=12),DecSun1+23,""),IF(AND(YEAR(DecSun1+30)=CalendarYear,MONTH(DecSun1+30)=12),DecSun1+30,""))</f>
        <v>44557</v>
      </c>
      <c r="AB29" s="17">
        <f>IF(DAY(DecSun1)=1,IF(AND(YEAR(DecSun1+24)=CalendarYear,MONTH(DecSun1+24)=12),DecSun1+24,""),IF(AND(YEAR(DecSun1+31)=CalendarYear,MONTH(DecSun1+31)=12),DecSun1+31,""))</f>
        <v>44558</v>
      </c>
      <c r="AC29" s="17">
        <f>IF(DAY(DecSun1)=1,IF(AND(YEAR(DecSun1+25)=CalendarYear,MONTH(DecSun1+25)=12),DecSun1+25,""),IF(AND(YEAR(DecSun1+32)=CalendarYear,MONTH(DecSun1+32)=12),DecSun1+32,""))</f>
        <v>44559</v>
      </c>
      <c r="AD29" s="17">
        <f>IF(DAY(DecSun1)=1,IF(AND(YEAR(DecSun1+26)=CalendarYear,MONTH(DecSun1+26)=12),DecSun1+26,""),IF(AND(YEAR(DecSun1+33)=CalendarYear,MONTH(DecSun1+33)=12),DecSun1+33,""))</f>
        <v>44560</v>
      </c>
      <c r="AE29" s="18">
        <f>IF(DAY(DecSun1)=1,IF(AND(YEAR(DecSun1+27)=CalendarYear,MONTH(DecSun1+27)=12),DecSun1+27,""),IF(AND(YEAR(DecSun1+34)=CalendarYear,MONTH(DecSun1+34)=12),DecSun1+34,""))</f>
        <v>44561</v>
      </c>
      <c r="AF29" s="18" t="str">
        <f>IF(DAY(DecSun1)=1,IF(AND(YEAR(DecSun1+28)=CalendarYear,MONTH(DecSun1+28)=12),DecSun1+28,""),IF(AND(YEAR(DecSun1+35)=CalendarYear,MONTH(DecSun1+35)=12),DecSun1+35,""))</f>
        <v/>
      </c>
    </row>
    <row r="30" spans="2:32" s="8" customFormat="1" ht="26.1" customHeight="1" x14ac:dyDescent="0.35">
      <c r="B30" s="12" t="str">
        <f>IF(DAY(SepSun1)=1,IF(AND(YEAR(SepSun1+29)=CalendarYear,MONTH(SepSun1+29)=9),SepSun1+29,""),IF(AND(YEAR(SepSun1+36)=CalendarYear,MONTH(SepSun1+36)=9),SepSun1+36,""))</f>
        <v/>
      </c>
      <c r="C30" s="12" t="str">
        <f>IF(DAY(SepSun1)=1,IF(AND(YEAR(SepSun1+30)=CalendarYear,MONTH(SepSun1+30)=9),SepSun1+30,""),IF(AND(YEAR(SepSun1+37)=CalendarYear,MONTH(SepSun1+37)=9),SepSun1+37,""))</f>
        <v/>
      </c>
      <c r="D30" s="17" t="str">
        <f>IF(DAY(SepSun1)=1,IF(AND(YEAR(SepSun1+31)=CalendarYear,MONTH(SepSun1+31)=9),SepSun1+31,""),IF(AND(YEAR(SepSun1+38)=CalendarYear,MONTH(SepSun1+38)=9),SepSun1+38,""))</f>
        <v/>
      </c>
      <c r="E30" s="17" t="str">
        <f>IF(DAY(SepSun1)=1,IF(AND(YEAR(SepSun1+32)=CalendarYear,MONTH(SepSun1+32)=9),SepSun1+32,""),IF(AND(YEAR(SepSun1+39)=CalendarYear,MONTH(SepSun1+39)=9),SepSun1+39,""))</f>
        <v/>
      </c>
      <c r="F30" s="17" t="str">
        <f>IF(DAY(SepSun1)=1,IF(AND(YEAR(SepSun1+33)=CalendarYear,MONTH(SepSun1+33)=9),SepSun1+33,""),IF(AND(YEAR(SepSun1+40)=CalendarYear,MONTH(SepSun1+40)=9),SepSun1+40,""))</f>
        <v/>
      </c>
      <c r="G30" s="18" t="str">
        <f>IF(DAY(SepSun1)=1,IF(AND(YEAR(SepSun1+34)=CalendarYear,MONTH(SepSun1+34)=9),SepSun1+34,""),IF(AND(YEAR(SepSun1+41)=CalendarYear,MONTH(SepSun1+41)=9),SepSun1+41,""))</f>
        <v/>
      </c>
      <c r="H30" s="18" t="str">
        <f>IF(DAY(SepSun1)=1,IF(AND(YEAR(SepSun1+35)=CalendarYear,MONTH(SepSun1+35)=9),SepSun1+35,""),IF(AND(YEAR(SepSun1+42)=CalendarYear,MONTH(SepSun1+42)=9),SepSun1+42,""))</f>
        <v/>
      </c>
      <c r="J30" s="12">
        <f>IF(DAY(OctSun1)=1,IF(AND(YEAR(OctSun1+29)=CalendarYear,MONTH(OctSun1+29)=10),OctSun1+29,""),IF(AND(YEAR(OctSun1+36)=CalendarYear,MONTH(OctSun1+36)=10),OctSun1+36,""))</f>
        <v>44500</v>
      </c>
      <c r="K30" s="12" t="str">
        <f>IF(DAY(OctSun1)=1,IF(AND(YEAR(OctSun1+30)=CalendarYear,MONTH(OctSun1+30)=10),OctSun1+30,""),IF(AND(YEAR(OctSun1+37)=CalendarYear,MONTH(OctSun1+37)=10),OctSun1+37,""))</f>
        <v/>
      </c>
      <c r="L30" s="17" t="str">
        <f>IF(DAY(OctSun1)=1,IF(AND(YEAR(OctSun1+31)=CalendarYear,MONTH(OctSun1+31)=10),OctSun1+31,""),IF(AND(YEAR(OctSun1+38)=CalendarYear,MONTH(OctSun1+38)=10),OctSun1+38,""))</f>
        <v/>
      </c>
      <c r="M30" s="17" t="str">
        <f>IF(DAY(OctSun1)=1,IF(AND(YEAR(OctSun1+32)=CalendarYear,MONTH(OctSun1+32)=10),OctSun1+32,""),IF(AND(YEAR(OctSun1+39)=CalendarYear,MONTH(OctSun1+39)=10),OctSun1+39,""))</f>
        <v/>
      </c>
      <c r="N30" s="17" t="str">
        <f>IF(DAY(OctSun1)=1,IF(AND(YEAR(OctSun1+33)=CalendarYear,MONTH(OctSun1+33)=10),OctSun1+33,""),IF(AND(YEAR(OctSun1+40)=CalendarYear,MONTH(OctSun1+40)=10),OctSun1+40,""))</f>
        <v/>
      </c>
      <c r="O30" s="18" t="str">
        <f>IF(DAY(OctSun1)=1,IF(AND(YEAR(OctSun1+34)=CalendarYear,MONTH(OctSun1+34)=10),OctSun1+34,""),IF(AND(YEAR(OctSun1+41)=CalendarYear,MONTH(OctSun1+41)=10),OctSun1+41,""))</f>
        <v/>
      </c>
      <c r="P30" s="18" t="str">
        <f>IF(DAY(OctSun1)=1,IF(AND(YEAR(OctSun1+35)=CalendarYear,MONTH(OctSun1+35)=10),OctSun1+35,""),IF(AND(YEAR(OctSun1+42)=CalendarYear,MONTH(OctSun1+42)=10),OctSun1+42,""))</f>
        <v/>
      </c>
      <c r="R30" s="12" t="str">
        <f>IF(DAY(NovSun1)=1,IF(AND(YEAR(NovSun1+29)=CalendarYear,MONTH(NovSun1+29)=11),NovSun1+29,""),IF(AND(YEAR(NovSun1+36)=CalendarYear,MONTH(NovSun1+36)=11),NovSun1+36,""))</f>
        <v/>
      </c>
      <c r="S30" s="12" t="str">
        <f>IF(DAY(NovSun1)=1,IF(AND(YEAR(NovSun1+30)=CalendarYear,MONTH(NovSun1+30)=11),NovSun1+30,""),IF(AND(YEAR(NovSun1+37)=CalendarYear,MONTH(NovSun1+37)=11),NovSun1+37,""))</f>
        <v/>
      </c>
      <c r="T30" s="17" t="str">
        <f>IF(DAY(NovSun1)=1,IF(AND(YEAR(NovSun1+31)=CalendarYear,MONTH(NovSun1+31)=11),NovSun1+31,""),IF(AND(YEAR(NovSun1+38)=CalendarYear,MONTH(NovSun1+38)=11),NovSun1+38,""))</f>
        <v/>
      </c>
      <c r="U30" s="17" t="str">
        <f>IF(DAY(NovSun1)=1,IF(AND(YEAR(NovSun1+32)=CalendarYear,MONTH(NovSun1+32)=11),NovSun1+32,""),IF(AND(YEAR(NovSun1+39)=CalendarYear,MONTH(NovSun1+39)=11),NovSun1+39,""))</f>
        <v/>
      </c>
      <c r="V30" s="17" t="str">
        <f>IF(DAY(NovSun1)=1,IF(AND(YEAR(NovSun1+33)=CalendarYear,MONTH(NovSun1+33)=11),NovSun1+33,""),IF(AND(YEAR(NovSun1+40)=CalendarYear,MONTH(NovSun1+40)=11),NovSun1+40,""))</f>
        <v/>
      </c>
      <c r="W30" s="18" t="str">
        <f>IF(DAY(NovSun1)=1,IF(AND(YEAR(NovSun1+34)=CalendarYear,MONTH(NovSun1+34)=11),NovSun1+34,""),IF(AND(YEAR(NovSun1+41)=CalendarYear,MONTH(NovSun1+41)=11),NovSun1+41,""))</f>
        <v/>
      </c>
      <c r="X30" s="18" t="str">
        <f>IF(DAY(NovSun1)=1,IF(AND(YEAR(NovSun1+35)=CalendarYear,MONTH(NovSun1+35)=11),NovSun1+35,""),IF(AND(YEAR(NovSun1+42)=CalendarYear,MONTH(NovSun1+42)=11),NovSun1+42,""))</f>
        <v/>
      </c>
      <c r="Z30" s="12" t="str">
        <f>IF(DAY(DecSun1)=1,IF(AND(YEAR(DecSun1+29)=CalendarYear,MONTH(DecSun1+29)=12),DecSun1+29,""),IF(AND(YEAR(DecSun1+36)=CalendarYear,MONTH(DecSun1+36)=12),DecSun1+36,""))</f>
        <v/>
      </c>
      <c r="AA30" s="12" t="str">
        <f>IF(DAY(DecSun1)=1,IF(AND(YEAR(DecSun1+30)=CalendarYear,MONTH(DecSun1+30)=12),DecSun1+30,""),IF(AND(YEAR(DecSun1+37)=CalendarYear,MONTH(DecSun1+37)=12),DecSun1+37,""))</f>
        <v/>
      </c>
      <c r="AB30" s="17" t="str">
        <f>IF(DAY(DecSun1)=1,IF(AND(YEAR(DecSun1+31)=CalendarYear,MONTH(DecSun1+31)=12),DecSun1+31,""),IF(AND(YEAR(DecSun1+38)=CalendarYear,MONTH(DecSun1+38)=12),DecSun1+38,""))</f>
        <v/>
      </c>
      <c r="AC30" s="17" t="str">
        <f>IF(DAY(DecSun1)=1,IF(AND(YEAR(DecSun1+32)=CalendarYear,MONTH(DecSun1+32)=12),DecSun1+32,""),IF(AND(YEAR(DecSun1+39)=CalendarYear,MONTH(DecSun1+39)=12),DecSun1+39,""))</f>
        <v/>
      </c>
      <c r="AD30" s="17" t="str">
        <f>IF(DAY(DecSun1)=1,IF(AND(YEAR(DecSun1+33)=CalendarYear,MONTH(DecSun1+33)=12),DecSun1+33,""),IF(AND(YEAR(DecSun1+40)=CalendarYear,MONTH(DecSun1+40)=12),DecSun1+40,""))</f>
        <v/>
      </c>
      <c r="AE30" s="18" t="str">
        <f>IF(DAY(DecSun1)=1,IF(AND(YEAR(DecSun1+34)=CalendarYear,MONTH(DecSun1+34)=12),DecSun1+34,""),IF(AND(YEAR(DecSun1+41)=CalendarYear,MONTH(DecSun1+41)=12),DecSun1+41,""))</f>
        <v/>
      </c>
      <c r="AF30" s="18" t="str">
        <f>IF(DAY(DecSun1)=1,IF(AND(YEAR(DecSun1+35)=CalendarYear,MONTH(DecSun1+35)=12),DecSun1+35,""),IF(AND(YEAR(DecSun1+42)=CalendarYear,MONTH(DecSun1+42)=12),DecSun1+42,""))</f>
        <v/>
      </c>
    </row>
    <row r="31" spans="2:32" s="7" customFormat="1" ht="26.1" customHeight="1" x14ac:dyDescent="0.35"/>
    <row r="32" spans="2:32" ht="26.1" customHeight="1" x14ac:dyDescent="0.35">
      <c r="B32" s="38"/>
    </row>
  </sheetData>
  <mergeCells count="13">
    <mergeCell ref="AC1:AF1"/>
    <mergeCell ref="Z23:AF23"/>
    <mergeCell ref="B5:H5"/>
    <mergeCell ref="J5:P5"/>
    <mergeCell ref="R5:X5"/>
    <mergeCell ref="Z5:AF5"/>
    <mergeCell ref="B14:H14"/>
    <mergeCell ref="J14:P14"/>
    <mergeCell ref="R14:X14"/>
    <mergeCell ref="Z14:AF14"/>
    <mergeCell ref="B23:H23"/>
    <mergeCell ref="J23:P23"/>
    <mergeCell ref="R23:X23"/>
  </mergeCells>
  <phoneticPr fontId="1" type="noConversion"/>
  <conditionalFormatting sqref="B7:H12 J7:P12 R7:X12 Z7:AF12 B16:H21 J16:P21 R16:X21 Z16:AF21 B25:H30 J25:P30 R25:X30 Z25:AF30">
    <cfRule type="expression" dxfId="8" priority="1" stopIfTrue="1">
      <formula>NOT(ISNUMBER(B7))</formula>
    </cfRule>
    <cfRule type="expression" priority="5" stopIfTrue="1">
      <formula>B7&lt;Pattern_Start</formula>
    </cfRule>
    <cfRule type="expression" dxfId="7" priority="6" stopIfTrue="1">
      <formula>MID(Shift_Pattern,MOD(B7-Pattern_Start,LEN(Shift_Pattern))+1,1)=Shift1_Code</formula>
    </cfRule>
    <cfRule type="expression" dxfId="6" priority="7" stopIfTrue="1">
      <formula>MID(Shift_Pattern,MOD(B7-Pattern_Start,LEN(Shift_Pattern))+1,1)=Shift2_Code</formula>
    </cfRule>
    <cfRule type="expression" dxfId="5" priority="8">
      <formula>MID(Shift_Pattern,MOD(B7-Pattern_Start,LEN(Shift_Pattern))+1,1)=Shift3_Code</formula>
    </cfRule>
  </conditionalFormatting>
  <conditionalFormatting sqref="V3">
    <cfRule type="expression" dxfId="4" priority="4">
      <formula>W3=""</formula>
    </cfRule>
  </conditionalFormatting>
  <conditionalFormatting sqref="AB3">
    <cfRule type="expression" dxfId="3" priority="3">
      <formula>AC3=""</formula>
    </cfRule>
  </conditionalFormatting>
  <conditionalFormatting sqref="N3">
    <cfRule type="expression" dxfId="2" priority="2">
      <formula>O3=""</formula>
    </cfRule>
  </conditionalFormatting>
  <dataValidations count="4">
    <dataValidation allowBlank="1" showInputMessage="1" showErrorMessage="1" promptTitle="Shift Work Calendar" prompt="Use the spin buttons to change the calendar year. _x000a__x000a_Calendar automatically shows the shift schedule for each date. Setup the shift details and pattern from the Shift Pattern tab." sqref="A1" xr:uid="{00000000-0002-0000-0000-000000000000}"/>
    <dataValidation allowBlank="1" showInputMessage="1" showErrorMessage="1" prompt="Use the spin buttons to quickly change the calendar year" sqref="AC1:AF1" xr:uid="{00000000-0002-0000-0000-000001000000}"/>
    <dataValidation allowBlank="1" showInputMessage="1" showErrorMessage="1" prompt="To update the time of shift, go to the Shift Tab" sqref="O3" xr:uid="{00000000-0002-0000-0000-000002000000}"/>
    <dataValidation allowBlank="1" showInputMessage="1" showErrorMessage="1" prompt="To update the time of shift, go to the Shift Pattern Tab" sqref="AC3 W3" xr:uid="{A7D2BF4A-2C8E-482E-AB09-B6D40CC25661}"/>
  </dataValidations>
  <printOptions horizontalCentered="1" verticalCentered="1"/>
  <pageMargins left="0.3" right="0.3" top="0.3" bottom="0.3" header="0" footer="0"/>
  <pageSetup scale="7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Use the spinner button to change calendar year or change the year in cell AE3">
                <anchor moveWithCells="1">
                  <from>
                    <xdr:col>27</xdr:col>
                    <xdr:colOff>403860</xdr:colOff>
                    <xdr:row>0</xdr:row>
                    <xdr:rowOff>342900</xdr:rowOff>
                  </from>
                  <to>
                    <xdr:col>28</xdr:col>
                    <xdr:colOff>144780</xdr:colOff>
                    <xdr:row>0</xdr:row>
                    <xdr:rowOff>647700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2"/>
  <sheetViews>
    <sheetView showGridLines="0" showRowColHeaders="0" workbookViewId="0">
      <selection activeCell="D16" sqref="D16"/>
    </sheetView>
  </sheetViews>
  <sheetFormatPr defaultColWidth="0" defaultRowHeight="26.1" customHeight="1" x14ac:dyDescent="0.35"/>
  <cols>
    <col min="1" max="1" width="1.75" style="30" customWidth="1"/>
    <col min="2" max="2" width="16.75" style="30" customWidth="1"/>
    <col min="3" max="3" width="8.75" style="30" customWidth="1"/>
    <col min="4" max="4" width="29.08203125" style="30" customWidth="1"/>
    <col min="5" max="5" width="1.75" style="30" customWidth="1"/>
    <col min="6" max="21" width="0" style="30" hidden="1" customWidth="1"/>
    <col min="22" max="16384" width="8.9140625" style="30" hidden="1"/>
  </cols>
  <sheetData>
    <row r="1" spans="2:21" s="26" customFormat="1" ht="48.75" customHeight="1" x14ac:dyDescent="0.5">
      <c r="B1" s="46" t="s">
        <v>23</v>
      </c>
      <c r="C1" s="25"/>
      <c r="D1" s="27"/>
      <c r="E1" s="27" t="s">
        <v>2</v>
      </c>
      <c r="F1" s="27"/>
      <c r="G1" s="27"/>
      <c r="H1" s="27"/>
      <c r="I1" s="27"/>
      <c r="J1" s="27"/>
      <c r="K1" s="27"/>
      <c r="L1" s="28"/>
      <c r="R1" s="50"/>
      <c r="S1" s="50">
        <v>2019</v>
      </c>
      <c r="T1" s="50"/>
      <c r="U1" s="50"/>
    </row>
    <row r="2" spans="2:21" s="26" customFormat="1" ht="14.1" customHeight="1" x14ac:dyDescent="0.35">
      <c r="D2" s="27"/>
      <c r="E2" s="27"/>
      <c r="F2" s="27"/>
      <c r="G2" s="27"/>
      <c r="H2" s="27"/>
      <c r="I2" s="27"/>
      <c r="J2" s="27"/>
      <c r="K2" s="27"/>
      <c r="L2" s="28"/>
      <c r="R2" s="33"/>
      <c r="S2" s="33"/>
      <c r="T2" s="33"/>
      <c r="U2" s="33"/>
    </row>
    <row r="3" spans="2:21" s="29" customFormat="1" ht="26.1" customHeight="1" x14ac:dyDescent="0.35">
      <c r="B3" s="23" t="s">
        <v>24</v>
      </c>
      <c r="C3" s="39" t="s">
        <v>30</v>
      </c>
      <c r="D3" s="24" t="s">
        <v>26</v>
      </c>
    </row>
    <row r="4" spans="2:21" ht="26.1" customHeight="1" x14ac:dyDescent="0.35">
      <c r="B4" s="36" t="s">
        <v>28</v>
      </c>
      <c r="C4" s="36" t="s">
        <v>4</v>
      </c>
      <c r="D4" s="36" t="s">
        <v>25</v>
      </c>
    </row>
    <row r="5" spans="2:21" ht="26.1" customHeight="1" x14ac:dyDescent="0.35">
      <c r="B5" s="35" t="s">
        <v>29</v>
      </c>
      <c r="C5" s="35" t="s">
        <v>5</v>
      </c>
      <c r="D5" s="35" t="s">
        <v>32</v>
      </c>
    </row>
    <row r="6" spans="2:21" ht="26.1" customHeight="1" x14ac:dyDescent="0.35">
      <c r="B6" s="37" t="s">
        <v>33</v>
      </c>
      <c r="C6" s="37" t="s">
        <v>34</v>
      </c>
      <c r="D6" s="37"/>
    </row>
    <row r="7" spans="2:21" ht="26.1" customHeight="1" x14ac:dyDescent="0.35">
      <c r="B7" s="31" t="s">
        <v>27</v>
      </c>
      <c r="C7" s="31" t="s">
        <v>31</v>
      </c>
      <c r="D7" s="32"/>
    </row>
    <row r="8" spans="2:21" ht="14.1" customHeight="1" x14ac:dyDescent="0.35"/>
    <row r="9" spans="2:21" ht="26.1" customHeight="1" x14ac:dyDescent="0.35">
      <c r="B9" s="45" t="s">
        <v>3</v>
      </c>
      <c r="C9" s="53">
        <f>DATE(CalendarYear,1,1)</f>
        <v>44197</v>
      </c>
      <c r="D9" s="54"/>
      <c r="G9" s="47"/>
    </row>
    <row r="10" spans="2:21" ht="14.1" customHeight="1" x14ac:dyDescent="0.35">
      <c r="B10" s="45"/>
    </row>
    <row r="11" spans="2:21" ht="26.1" customHeight="1" x14ac:dyDescent="0.35">
      <c r="B11" s="45" t="s">
        <v>23</v>
      </c>
      <c r="C11" s="51" t="s">
        <v>35</v>
      </c>
      <c r="D11" s="52"/>
    </row>
    <row r="12" spans="2:21" ht="46.5" customHeight="1" x14ac:dyDescent="0.35">
      <c r="C12" s="55" t="s">
        <v>36</v>
      </c>
      <c r="D12" s="55"/>
    </row>
  </sheetData>
  <mergeCells count="4">
    <mergeCell ref="R1:U1"/>
    <mergeCell ref="C11:D11"/>
    <mergeCell ref="C9:D9"/>
    <mergeCell ref="C12:D12"/>
  </mergeCells>
  <dataValidations count="4">
    <dataValidation allowBlank="1" showInputMessage="1" showErrorMessage="1" prompt="This tab defines the shift schedule details" sqref="A1" xr:uid="{00000000-0002-0000-0100-000000000000}"/>
    <dataValidation allowBlank="1" showInputMessage="1" showErrorMessage="1" prompt="In this column, enter the letter codes for each shift. Make sure to use only one letter." sqref="C3" xr:uid="{00000000-0002-0000-0100-000001000000}"/>
    <dataValidation allowBlank="1" showInputMessage="1" showErrorMessage="1" prompt="In this column, enter time schedule for each shift" sqref="D3" xr:uid="{00000000-0002-0000-0100-000002000000}"/>
    <dataValidation allowBlank="1" showInputMessage="1" showErrorMessage="1" prompt="Enter date from where the shift pattern will start" sqref="C9:D9" xr:uid="{00000000-0002-0000-0100-000003000000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FB1BA8-B905-4900-A81E-521C852CD7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D6CA33-6873-4910-B5AD-E718BBF44A4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E863D460-7762-4589-B0B4-2E60F6C363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Shift Work Calendar</vt:lpstr>
      <vt:lpstr>Shift Pattern</vt:lpstr>
      <vt:lpstr>CalendarYear</vt:lpstr>
      <vt:lpstr>Pattern_Start</vt:lpstr>
      <vt:lpstr>Range_Days</vt:lpstr>
      <vt:lpstr>Shift_Pattern</vt:lpstr>
      <vt:lpstr>Shift1_Code</vt:lpstr>
      <vt:lpstr>Shift2_Code</vt:lpstr>
      <vt:lpstr>Shift3_Code</vt:lpstr>
    </vt:vector>
  </TitlesOfParts>
  <Manager>OfficeTemplatesOnline.com</Manager>
  <Company>OfficeTemplatesOnline.com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OfficeTemplatesOnline.com</dc:creator>
  <cp:lastModifiedBy/>
  <dcterms:created xsi:type="dcterms:W3CDTF">2019-06-24T05:52:09Z</dcterms:created>
  <dcterms:modified xsi:type="dcterms:W3CDTF">2020-09-12T11:47:52Z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